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Matea\Desktop\VODITELJICA RAČUNOVODSTVA\MINISTARSTVO I SVEUČILIŠTE\FINANCIJSKI PLANOVI\6. FINANCIJSKI PLAN 2025-2026-2027\USKLADA PROSINAC 2024\"/>
    </mc:Choice>
  </mc:AlternateContent>
  <xr:revisionPtr revIDLastSave="0" documentId="13_ncr:1_{C3C360F7-1AEC-497B-B239-D21809536BE7}" xr6:coauthVersionLast="37" xr6:coauthVersionMax="37" xr10:uidLastSave="{00000000-0000-0000-0000-000000000000}"/>
  <bookViews>
    <workbookView xWindow="0" yWindow="0" windowWidth="28800" windowHeight="12300" xr2:uid="{00000000-000D-0000-FFFF-FFFF00000000}"/>
  </bookViews>
  <sheets>
    <sheet name="POSEBNI DIO" sheetId="7" r:id="rId1"/>
  </sheets>
  <definedNames>
    <definedName name="_xlnm._FilterDatabase" localSheetId="0" hidden="1">'POSEBNI DIO'!$A$11:$G$148</definedName>
    <definedName name="_xlnm.Print_Area" localSheetId="0">'POSEBNI DIO'!$A:$G</definedName>
  </definedNames>
  <calcPr calcId="179021"/>
</workbook>
</file>

<file path=xl/calcChain.xml><?xml version="1.0" encoding="utf-8"?>
<calcChain xmlns="http://schemas.openxmlformats.org/spreadsheetml/2006/main">
  <c r="E21" i="7" l="1"/>
  <c r="F12" i="7"/>
  <c r="G141" i="7"/>
  <c r="F141" i="7"/>
  <c r="E141" i="7"/>
  <c r="D141" i="7"/>
  <c r="C141" i="7"/>
  <c r="G133" i="7"/>
  <c r="F133" i="7"/>
  <c r="E133" i="7"/>
  <c r="D133" i="7"/>
  <c r="C133" i="7"/>
  <c r="G132" i="7"/>
  <c r="F132" i="7"/>
  <c r="E132" i="7"/>
  <c r="D132" i="7"/>
  <c r="C132" i="7"/>
  <c r="G120" i="7"/>
  <c r="F120" i="7"/>
  <c r="E120" i="7"/>
  <c r="D120" i="7"/>
  <c r="C120" i="7"/>
  <c r="E117" i="7"/>
  <c r="E113" i="7"/>
  <c r="G110" i="7"/>
  <c r="F110" i="7"/>
  <c r="E110" i="7"/>
  <c r="G109" i="7"/>
  <c r="F109" i="7"/>
  <c r="E109" i="7"/>
  <c r="G108" i="7"/>
  <c r="F108" i="7"/>
  <c r="E108" i="7"/>
  <c r="D108" i="7"/>
  <c r="C108" i="7"/>
  <c r="F97" i="7"/>
  <c r="G96" i="7"/>
  <c r="F96" i="7"/>
  <c r="E96" i="7"/>
  <c r="D96" i="7"/>
  <c r="C96" i="7"/>
  <c r="G95" i="7"/>
  <c r="F95" i="7"/>
  <c r="E95" i="7"/>
  <c r="D95" i="7"/>
  <c r="C95" i="7"/>
  <c r="G90" i="7"/>
  <c r="F90" i="7"/>
  <c r="E90" i="7"/>
  <c r="D90" i="7"/>
  <c r="C90" i="7"/>
  <c r="G78" i="7"/>
  <c r="F78" i="7"/>
  <c r="E78" i="7"/>
  <c r="D78" i="7"/>
  <c r="C78" i="7"/>
  <c r="G77" i="7"/>
  <c r="F77" i="7"/>
  <c r="E77" i="7"/>
  <c r="G75" i="7"/>
  <c r="F75" i="7"/>
  <c r="E75" i="7"/>
  <c r="D75" i="7"/>
  <c r="C75" i="7"/>
  <c r="C72" i="7"/>
  <c r="C71" i="7"/>
  <c r="G70" i="7"/>
  <c r="F70" i="7"/>
  <c r="E70" i="7"/>
  <c r="D70" i="7"/>
  <c r="C70" i="7"/>
  <c r="G58" i="7"/>
  <c r="F58" i="7"/>
  <c r="E58" i="7"/>
  <c r="D58" i="7"/>
  <c r="C58" i="7"/>
  <c r="G46" i="7"/>
  <c r="F46" i="7"/>
  <c r="E46" i="7"/>
  <c r="D46" i="7"/>
  <c r="C46" i="7"/>
  <c r="G45" i="7"/>
  <c r="F45" i="7"/>
  <c r="E45" i="7"/>
  <c r="D45" i="7"/>
  <c r="C45" i="7"/>
  <c r="G43" i="7"/>
  <c r="F43" i="7"/>
  <c r="E43" i="7"/>
  <c r="D43" i="7"/>
  <c r="C43" i="7"/>
  <c r="G42" i="7"/>
  <c r="F42" i="7"/>
  <c r="E42" i="7"/>
  <c r="D42" i="7"/>
  <c r="C42" i="7"/>
  <c r="G40" i="7"/>
  <c r="F40" i="7"/>
  <c r="E40" i="7"/>
  <c r="D40" i="7"/>
  <c r="C40" i="7"/>
  <c r="G39" i="7"/>
  <c r="F39" i="7"/>
  <c r="E39" i="7"/>
  <c r="D39" i="7"/>
  <c r="C39" i="7"/>
  <c r="E33" i="7"/>
  <c r="F31" i="7"/>
  <c r="E31" i="7"/>
  <c r="D31" i="7"/>
  <c r="C31" i="7"/>
  <c r="E30" i="7"/>
  <c r="D30" i="7"/>
  <c r="C30" i="7"/>
  <c r="G27" i="7"/>
  <c r="F27" i="7"/>
  <c r="E27" i="7"/>
  <c r="D27" i="7"/>
  <c r="C27" i="7"/>
  <c r="G26" i="7"/>
  <c r="F26" i="7"/>
  <c r="E26" i="7"/>
  <c r="D26" i="7"/>
  <c r="C26" i="7"/>
  <c r="F23" i="7"/>
  <c r="F22" i="7" s="1"/>
  <c r="D25" i="7"/>
  <c r="D24" i="7"/>
  <c r="E23" i="7"/>
  <c r="E12" i="7" s="1"/>
  <c r="D23" i="7"/>
  <c r="C23" i="7"/>
  <c r="D22" i="7"/>
  <c r="C22" i="7"/>
  <c r="D21" i="7"/>
  <c r="C21" i="7"/>
  <c r="G20" i="7"/>
  <c r="F20" i="7"/>
  <c r="E20" i="7"/>
  <c r="D20" i="7"/>
  <c r="C20" i="7"/>
  <c r="G19" i="7"/>
  <c r="F19" i="7"/>
  <c r="E19" i="7"/>
  <c r="D19" i="7"/>
  <c r="C19" i="7"/>
  <c r="G18" i="7"/>
  <c r="F18" i="7"/>
  <c r="E18" i="7"/>
  <c r="D18" i="7"/>
  <c r="C18" i="7"/>
  <c r="G17" i="7"/>
  <c r="F17" i="7"/>
  <c r="E17" i="7"/>
  <c r="D17" i="7"/>
  <c r="C17" i="7"/>
  <c r="G16" i="7"/>
  <c r="F16" i="7"/>
  <c r="E16" i="7"/>
  <c r="D16" i="7"/>
  <c r="C16" i="7"/>
  <c r="G15" i="7"/>
  <c r="F15" i="7"/>
  <c r="E15" i="7"/>
  <c r="D15" i="7"/>
  <c r="C15" i="7"/>
  <c r="G14" i="7"/>
  <c r="F14" i="7"/>
  <c r="E14" i="7"/>
  <c r="D14" i="7"/>
  <c r="C14" i="7"/>
  <c r="G13" i="7"/>
  <c r="F13" i="7"/>
  <c r="E13" i="7"/>
  <c r="D13" i="7"/>
  <c r="C13" i="7"/>
  <c r="D12" i="7"/>
  <c r="C12" i="7"/>
  <c r="G23" i="7" l="1"/>
  <c r="G22" i="7" s="1"/>
  <c r="E22" i="7"/>
  <c r="G31" i="7"/>
  <c r="F30" i="7"/>
  <c r="F21" i="7" s="1"/>
  <c r="G12" i="7" l="1"/>
  <c r="G30" i="7"/>
  <c r="G21" i="7" s="1"/>
</calcChain>
</file>

<file path=xl/sharedStrings.xml><?xml version="1.0" encoding="utf-8"?>
<sst xmlns="http://schemas.openxmlformats.org/spreadsheetml/2006/main" count="235" uniqueCount="77">
  <si>
    <t>RKP-NAZIV PRORAČUNSKOG KORISNIKA: 2063 FAKULTET ORGANIZACIJE I INFORMATIKE U VARAŽDINU</t>
  </si>
  <si>
    <t xml:space="preserve">  </t>
  </si>
  <si>
    <t>II. POSEBNI DIO FINANCIJSKOG PLANA</t>
  </si>
  <si>
    <t xml:space="preserve"> </t>
  </si>
  <si>
    <t>FAKULTET ORGANIZACIJE I INFORMATIKE</t>
  </si>
  <si>
    <t>IZVRŠENJE
2023.</t>
  </si>
  <si>
    <t>TEKUĆI PLAN
2024.</t>
  </si>
  <si>
    <t>PLAN 
ZA 2025.</t>
  </si>
  <si>
    <t>PROJEKCIJA 
ZA 2026.</t>
  </si>
  <si>
    <t>PROJEKCIJA 
ZA 2027.</t>
  </si>
  <si>
    <t>Opći prihodi i primici</t>
  </si>
  <si>
    <t>Sredstva učešća za pomoći</t>
  </si>
  <si>
    <t>Vlastiti prihodi</t>
  </si>
  <si>
    <t>Ostali prihodi za posebne namjene</t>
  </si>
  <si>
    <t>Pomoći EU</t>
  </si>
  <si>
    <t>Ostale pomoći</t>
  </si>
  <si>
    <t>Europski socijalni fond (ESF)</t>
  </si>
  <si>
    <t>Donacije</t>
  </si>
  <si>
    <t>Prihodi od nefinancijske imovine i nadoknade štete</t>
  </si>
  <si>
    <t>3705</t>
  </si>
  <si>
    <t>VISOKO OBRAZOVANJE</t>
  </si>
  <si>
    <t>A621001</t>
  </si>
  <si>
    <t>REDOVNA DJELATNOST SVEUČILIŠTA U ZAGREBU</t>
  </si>
  <si>
    <t>11</t>
  </si>
  <si>
    <t>OPĆI PRIHODI I PRIMICI</t>
  </si>
  <si>
    <t>31</t>
  </si>
  <si>
    <t>Rashodi za zaposlene</t>
  </si>
  <si>
    <t>32</t>
  </si>
  <si>
    <t>Materijalni rashodi</t>
  </si>
  <si>
    <t>A621183</t>
  </si>
  <si>
    <t>STIPENDIJE I ŠKOLARINE ZA DOKTORSKI STUDIJ</t>
  </si>
  <si>
    <t>A622122</t>
  </si>
  <si>
    <t>PROGRAMSKO FINANCIRANJE JAVNIH VISOKIH UČILIŠTA</t>
  </si>
  <si>
    <t>Financijski rashodi</t>
  </si>
  <si>
    <t>Ostali rashodi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</si>
  <si>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</si>
  <si>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</si>
  <si>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</si>
  <si>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</si>
  <si>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</si>
  <si>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</si>
  <si>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A621038</t>
  </si>
  <si>
    <t>PROGRAMI VJEŽBAONICA VISOKIH UČILIŠTA</t>
  </si>
  <si>
    <t>A622181</t>
  </si>
  <si>
    <t>PRAVOMOĆNE SUDSKE PRESUDE</t>
  </si>
  <si>
    <t>A679088</t>
  </si>
  <si>
    <t>REDOVNA DJELATNOST SVEUČILIŠTA U ZAGREBU (IZ EVIDENCIJSKIH PRIHODA)</t>
  </si>
  <si>
    <t>VLASTITI PRIHODI</t>
  </si>
  <si>
    <t>Subvencije</t>
  </si>
  <si>
    <t>Pomoći dane u inozemstvo i unutar općeg proračuna</t>
  </si>
  <si>
    <t>Naknade građanima i kućanstvima na temelju osiguranja i druge naknade</t>
  </si>
  <si>
    <t>Rashodi za nabavu proizvedene kratkotrajne imovine</t>
  </si>
  <si>
    <t>OSTALI PRIHODI ZA POSEBNE NAMJENE</t>
  </si>
  <si>
    <t>52</t>
  </si>
  <si>
    <t>DONACIJE</t>
  </si>
  <si>
    <t>PRIHODI OD NEFINANCIJSKE IMOVINE I NADOKNADE ŠTETE</t>
  </si>
  <si>
    <t>A679078</t>
  </si>
  <si>
    <t>EU PROJEKTI SVEUČILIŠTA U ZAGREBU (IZ EVIDENCIJSKIH PRIHODA)</t>
  </si>
  <si>
    <t>51</t>
  </si>
  <si>
    <t>34</t>
  </si>
  <si>
    <t>35</t>
  </si>
  <si>
    <t>36</t>
  </si>
  <si>
    <t>37</t>
  </si>
  <si>
    <t>38</t>
  </si>
  <si>
    <t>61</t>
  </si>
  <si>
    <t>K679106</t>
  </si>
  <si>
    <t>OP UČINKOVITI LJUDSKI POTENCIJALI 2014-2020, PRIORITET 3</t>
  </si>
  <si>
    <t>SREDSTVA UČEŠĆA ZA POMOĆI</t>
  </si>
  <si>
    <t>EUROPSKI SOCIJALNI FOND (ESF)</t>
  </si>
  <si>
    <t>Voditeljica računovodstva:</t>
  </si>
  <si>
    <t xml:space="preserve">            D E K A N I C A :</t>
  </si>
  <si>
    <t>Prof.dr.sc. Marina Klačmer Čalopa</t>
  </si>
  <si>
    <t>Matea Šoštarec, mag. oec.</t>
  </si>
  <si>
    <t>MJESTO I DATUM: VARAŽDIN, 20. prosinca 2024.</t>
  </si>
  <si>
    <t>OSOBA ZA KONTAKTIRANJE: MATEA ŠOŠTAREC, mag. oec.</t>
  </si>
  <si>
    <t>TELEFON ZA KONTAKT: 042390807</t>
  </si>
  <si>
    <t>EMAIL ZA KONTAKT: masostarec@foi.unizg.hr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</si>
</sst>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9">
    <font>
      <sz val="11"/>
      <color theme="1"/>
      <name val="Calibri"/>
      <charset val="238"/>
      <scheme val="minor"/>
    </font>
    <font>
      <sz val="9"/>
      <color theme="1"/>
      <name val="Calibri"/>
      <charset val="238"/>
      <scheme val="minor"/>
    </font>
    <font>
      <sz val="11"/>
      <color theme="1"/>
      <name val="Calibri Light"/>
      <charset val="238"/>
      <scheme val="major"/>
    </font>
    <font>
      <b/>
      <sz val="11"/>
      <color theme="1"/>
      <name val="Calibri Light"/>
      <charset val="238"/>
      <scheme val="major"/>
    </font>
    <font>
      <b/>
      <sz val="16"/>
      <color theme="1"/>
      <name val="Calibri Light"/>
      <charset val="238"/>
      <scheme val="major"/>
    </font>
    <font>
      <b/>
      <sz val="10"/>
      <color indexed="8"/>
      <name val="Calibri Light"/>
      <charset val="238"/>
      <scheme val="major"/>
    </font>
    <font>
      <sz val="9"/>
      <name val="Calibri Light"/>
      <charset val="238"/>
      <scheme val="major"/>
    </font>
    <font>
      <b/>
      <sz val="9"/>
      <name val="Calibri Light"/>
      <charset val="238"/>
      <scheme val="major"/>
    </font>
    <font>
      <sz val="8"/>
      <name val="Arial"/>
      <charset val="134"/>
    </font>
    <font>
      <sz val="10"/>
      <name val="Arial"/>
      <charset val="238"/>
    </font>
    <font>
      <sz val="10"/>
      <color indexed="8"/>
      <name val="Arial"/>
      <charset val="134"/>
    </font>
    <font>
      <sz val="10"/>
      <color indexed="39"/>
      <name val="Arial"/>
      <charset val="134"/>
    </font>
    <font>
      <b/>
      <sz val="10"/>
      <name val="Arial"/>
      <charset val="238"/>
    </font>
    <font>
      <b/>
      <sz val="10"/>
      <color indexed="8"/>
      <name val="Arial"/>
      <charset val="134"/>
    </font>
    <font>
      <b/>
      <sz val="12"/>
      <color indexed="8"/>
      <name val="Arial"/>
      <charset val="238"/>
    </font>
    <font>
      <b/>
      <sz val="10"/>
      <color indexed="44"/>
      <name val="Arial"/>
      <charset val="238"/>
    </font>
    <font>
      <sz val="10"/>
      <color indexed="8"/>
      <name val="Arial"/>
      <charset val="238"/>
    </font>
    <font>
      <b/>
      <sz val="16"/>
      <name val="Arial"/>
      <charset val="238"/>
    </font>
    <font>
      <sz val="10"/>
      <color indexed="10"/>
      <name val="Arial"/>
      <charset val="134"/>
    </font>
  </fonts>
  <fills count="2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</borders>
  <cellStyleXfs count="51">
    <xf numFmtId="0" fontId="0" fillId="0" borderId="0"/>
    <xf numFmtId="0" fontId="9" fillId="0" borderId="0"/>
    <xf numFmtId="4" fontId="10" fillId="7" borderId="3" applyNumberFormat="0" applyProtection="0">
      <alignment vertical="center"/>
    </xf>
    <xf numFmtId="4" fontId="8" fillId="7" borderId="2" applyNumberFormat="0" applyProtection="0">
      <alignment vertical="center"/>
    </xf>
    <xf numFmtId="4" fontId="11" fillId="7" borderId="3" applyNumberFormat="0" applyProtection="0">
      <alignment vertical="center"/>
    </xf>
    <xf numFmtId="4" fontId="10" fillId="7" borderId="3" applyNumberFormat="0" applyProtection="0">
      <alignment horizontal="left" vertical="center" indent="1"/>
    </xf>
    <xf numFmtId="4" fontId="8" fillId="7" borderId="2" applyNumberFormat="0" applyProtection="0">
      <alignment horizontal="left" vertical="center" indent="1"/>
    </xf>
    <xf numFmtId="4" fontId="10" fillId="7" borderId="3" applyNumberFormat="0" applyProtection="0">
      <alignment horizontal="left" vertical="center" indent="1"/>
    </xf>
    <xf numFmtId="0" fontId="12" fillId="8" borderId="3" applyNumberFormat="0" applyProtection="0">
      <alignment horizontal="left" vertical="center" indent="1"/>
    </xf>
    <xf numFmtId="0" fontId="8" fillId="9" borderId="2" applyProtection="0">
      <alignment vertical="center"/>
    </xf>
    <xf numFmtId="4" fontId="10" fillId="10" borderId="3" applyNumberFormat="0" applyProtection="0">
      <alignment horizontal="right" vertical="center"/>
    </xf>
    <xf numFmtId="4" fontId="10" fillId="11" borderId="3" applyNumberFormat="0" applyProtection="0">
      <alignment horizontal="right" vertical="center"/>
    </xf>
    <xf numFmtId="4" fontId="10" fillId="12" borderId="3" applyNumberFormat="0" applyProtection="0">
      <alignment horizontal="right" vertical="center"/>
    </xf>
    <xf numFmtId="4" fontId="10" fillId="13" borderId="3" applyNumberFormat="0" applyProtection="0">
      <alignment horizontal="right" vertical="center"/>
    </xf>
    <xf numFmtId="4" fontId="10" fillId="14" borderId="3" applyNumberFormat="0" applyProtection="0">
      <alignment horizontal="right" vertical="center"/>
    </xf>
    <xf numFmtId="4" fontId="10" fillId="15" borderId="3" applyNumberFormat="0" applyProtection="0">
      <alignment horizontal="right" vertical="center"/>
    </xf>
    <xf numFmtId="4" fontId="10" fillId="16" borderId="3" applyNumberFormat="0" applyProtection="0">
      <alignment horizontal="right" vertical="center"/>
    </xf>
    <xf numFmtId="4" fontId="10" fillId="17" borderId="3" applyNumberFormat="0" applyProtection="0">
      <alignment horizontal="right" vertical="center"/>
    </xf>
    <xf numFmtId="4" fontId="10" fillId="18" borderId="3" applyNumberFormat="0" applyProtection="0">
      <alignment horizontal="right" vertical="center"/>
    </xf>
    <xf numFmtId="4" fontId="13" fillId="19" borderId="3" applyNumberFormat="0" applyProtection="0">
      <alignment horizontal="left" vertical="center" indent="1"/>
    </xf>
    <xf numFmtId="4" fontId="10" fillId="20" borderId="4" applyNumberFormat="0" applyProtection="0">
      <alignment horizontal="left" vertical="center" indent="1"/>
    </xf>
    <xf numFmtId="4" fontId="14" fillId="21" borderId="0" applyNumberFormat="0" applyProtection="0">
      <alignment horizontal="left" vertical="center" indent="1"/>
    </xf>
    <xf numFmtId="0" fontId="15" fillId="8" borderId="3" applyNumberFormat="0" applyProtection="0">
      <alignment horizontal="center" vertical="center"/>
    </xf>
    <xf numFmtId="4" fontId="8" fillId="22" borderId="2" applyNumberFormat="0" applyProtection="0">
      <alignment horizontal="right" vertical="center"/>
    </xf>
    <xf numFmtId="4" fontId="16" fillId="20" borderId="3" applyNumberFormat="0" applyProtection="0">
      <alignment horizontal="left" vertical="center" indent="1"/>
    </xf>
    <xf numFmtId="4" fontId="16" fillId="23" borderId="3" applyNumberFormat="0" applyProtection="0">
      <alignment horizontal="left" vertical="center" indent="1"/>
    </xf>
    <xf numFmtId="0" fontId="9" fillId="23" borderId="3" applyNumberFormat="0" applyProtection="0">
      <alignment horizontal="left" vertical="center" wrapText="1" indent="1"/>
    </xf>
    <xf numFmtId="0" fontId="8" fillId="24" borderId="2" applyNumberFormat="0" applyProtection="0">
      <alignment horizontal="left" vertical="center" indent="1"/>
    </xf>
    <xf numFmtId="0" fontId="9" fillId="23" borderId="3" applyNumberFormat="0" applyProtection="0">
      <alignment horizontal="left" vertical="center" indent="1"/>
    </xf>
    <xf numFmtId="0" fontId="9" fillId="25" borderId="3" applyNumberFormat="0" applyProtection="0">
      <alignment horizontal="left" vertical="center" wrapText="1" indent="1"/>
    </xf>
    <xf numFmtId="0" fontId="8" fillId="23" borderId="2" applyNumberFormat="0" applyProtection="0">
      <alignment horizontal="left" vertical="center" indent="1"/>
    </xf>
    <xf numFmtId="0" fontId="9" fillId="25" borderId="3" applyNumberFormat="0" applyProtection="0">
      <alignment horizontal="left" vertical="center" indent="1"/>
    </xf>
    <xf numFmtId="0" fontId="9" fillId="24" borderId="3" applyNumberFormat="0" applyProtection="0">
      <alignment horizontal="left" vertical="center" wrapText="1" indent="1"/>
    </xf>
    <xf numFmtId="0" fontId="8" fillId="8" borderId="2" applyNumberFormat="0" applyProtection="0">
      <alignment horizontal="left" vertical="center" wrapText="1" indent="1"/>
    </xf>
    <xf numFmtId="0" fontId="9" fillId="24" borderId="3" applyNumberFormat="0" applyProtection="0">
      <alignment horizontal="left" vertical="center" indent="1"/>
    </xf>
    <xf numFmtId="0" fontId="9" fillId="26" borderId="3" applyNumberFormat="0" applyProtection="0">
      <alignment horizontal="left" vertical="center" wrapText="1" indent="1"/>
    </xf>
    <xf numFmtId="0" fontId="8" fillId="27" borderId="2" applyNumberFormat="0" applyProtection="0">
      <alignment horizontal="left" vertical="center" indent="1"/>
    </xf>
    <xf numFmtId="0" fontId="9" fillId="26" borderId="3" applyNumberFormat="0" applyProtection="0">
      <alignment horizontal="left" vertical="center" indent="1"/>
    </xf>
    <xf numFmtId="0" fontId="9" fillId="0" borderId="0"/>
    <xf numFmtId="4" fontId="10" fillId="28" borderId="3" applyNumberFormat="0" applyProtection="0">
      <alignment vertical="center"/>
    </xf>
    <xf numFmtId="4" fontId="11" fillId="28" borderId="3" applyNumberFormat="0" applyProtection="0">
      <alignment vertical="center"/>
    </xf>
    <xf numFmtId="4" fontId="10" fillId="28" borderId="3" applyNumberFormat="0" applyProtection="0">
      <alignment horizontal="left" vertical="center" indent="1"/>
    </xf>
    <xf numFmtId="4" fontId="10" fillId="28" borderId="3" applyNumberFormat="0" applyProtection="0">
      <alignment horizontal="left" vertical="center" indent="1"/>
    </xf>
    <xf numFmtId="4" fontId="10" fillId="20" borderId="3" applyNumberFormat="0" applyProtection="0">
      <alignment horizontal="right" vertical="center"/>
    </xf>
    <xf numFmtId="4" fontId="8" fillId="0" borderId="2" applyNumberFormat="0" applyProtection="0">
      <alignment horizontal="right" vertical="center"/>
    </xf>
    <xf numFmtId="4" fontId="11" fillId="20" borderId="3" applyNumberFormat="0" applyProtection="0">
      <alignment horizontal="right" vertical="center"/>
    </xf>
    <xf numFmtId="0" fontId="9" fillId="26" borderId="3" applyNumberFormat="0" applyProtection="0">
      <alignment horizontal="left" vertical="center" indent="1"/>
    </xf>
    <xf numFmtId="4" fontId="8" fillId="9" borderId="2" applyNumberFormat="0" applyProtection="0">
      <alignment horizontal="left" vertical="center" indent="1"/>
    </xf>
    <xf numFmtId="0" fontId="12" fillId="8" borderId="3" applyNumberFormat="0" applyProtection="0">
      <alignment horizontal="center" vertical="top" wrapText="1"/>
    </xf>
    <xf numFmtId="0" fontId="17" fillId="0" borderId="0" applyNumberFormat="0" applyProtection="0"/>
    <xf numFmtId="4" fontId="18" fillId="20" borderId="3" applyNumberFormat="0" applyProtection="0">
      <alignment horizontal="right" vertical="center"/>
    </xf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164" fontId="0" fillId="0" borderId="0" xfId="0" applyNumberFormat="1" applyFill="1"/>
    <xf numFmtId="0" fontId="0" fillId="0" borderId="0" xfId="0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36" applyFont="1" applyFill="1" applyBorder="1" applyAlignment="1">
      <alignment horizontal="left" vertical="center" indent="7"/>
    </xf>
    <xf numFmtId="3" fontId="6" fillId="0" borderId="1" xfId="44" applyNumberFormat="1" applyFont="1" applyFill="1" applyBorder="1">
      <alignment horizontal="right" vertical="center"/>
    </xf>
    <xf numFmtId="164" fontId="1" fillId="0" borderId="0" xfId="0" applyNumberFormat="1" applyFont="1" applyFill="1"/>
    <xf numFmtId="3" fontId="7" fillId="3" borderId="1" xfId="44" applyNumberFormat="1" applyFont="1" applyFill="1" applyBorder="1">
      <alignment horizontal="right" vertical="center"/>
    </xf>
    <xf numFmtId="3" fontId="7" fillId="4" borderId="1" xfId="44" applyNumberFormat="1" applyFont="1" applyFill="1" applyBorder="1">
      <alignment horizontal="right" vertical="center"/>
    </xf>
    <xf numFmtId="0" fontId="7" fillId="5" borderId="1" xfId="36" applyFont="1" applyFill="1" applyBorder="1" applyAlignment="1">
      <alignment horizontal="left" vertical="center" indent="7"/>
    </xf>
    <xf numFmtId="0" fontId="7" fillId="5" borderId="1" xfId="36" applyFont="1" applyFill="1" applyBorder="1">
      <alignment horizontal="left" vertical="center" indent="1"/>
    </xf>
    <xf numFmtId="3" fontId="7" fillId="5" borderId="1" xfId="44" applyNumberFormat="1" applyFont="1" applyFill="1" applyBorder="1">
      <alignment horizontal="right" vertical="center"/>
    </xf>
    <xf numFmtId="3" fontId="8" fillId="0" borderId="2" xfId="3" applyNumberFormat="1" applyFill="1">
      <alignment vertical="center"/>
    </xf>
    <xf numFmtId="3" fontId="8" fillId="0" borderId="2" xfId="44" applyNumberFormat="1" applyFill="1">
      <alignment horizontal="right" vertical="center"/>
    </xf>
    <xf numFmtId="3" fontId="1" fillId="0" borderId="0" xfId="0" applyNumberFormat="1" applyFont="1" applyFill="1"/>
    <xf numFmtId="3" fontId="6" fillId="5" borderId="1" xfId="44" applyNumberFormat="1" applyFont="1" applyFill="1" applyBorder="1">
      <alignment horizontal="right" vertical="center"/>
    </xf>
    <xf numFmtId="3" fontId="8" fillId="6" borderId="2" xfId="44" applyNumberFormat="1" applyFill="1">
      <alignment horizontal="right" vertical="center"/>
    </xf>
    <xf numFmtId="3" fontId="8" fillId="6" borderId="2" xfId="3" applyNumberFormat="1" applyFill="1">
      <alignment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6" fillId="0" borderId="1" xfId="36" quotePrefix="1" applyFont="1" applyFill="1" applyBorder="1">
      <alignment horizontal="left" vertical="center" indent="1"/>
    </xf>
    <xf numFmtId="0" fontId="7" fillId="3" borderId="1" xfId="32" quotePrefix="1" applyFont="1" applyFill="1" applyBorder="1" applyAlignment="1">
      <alignment horizontal="left" vertical="center" indent="4"/>
    </xf>
    <xf numFmtId="0" fontId="7" fillId="3" borderId="1" xfId="32" quotePrefix="1" applyFont="1" applyFill="1" applyBorder="1" applyAlignment="1">
      <alignment horizontal="left" vertical="center" indent="1"/>
    </xf>
    <xf numFmtId="0" fontId="7" fillId="4" borderId="1" xfId="36" quotePrefix="1" applyFont="1" applyFill="1" applyBorder="1" applyAlignment="1">
      <alignment horizontal="left" vertical="center" indent="5"/>
    </xf>
    <xf numFmtId="0" fontId="7" fillId="4" borderId="1" xfId="36" quotePrefix="1" applyFont="1" applyFill="1" applyBorder="1">
      <alignment horizontal="left" vertical="center" indent="1"/>
    </xf>
    <xf numFmtId="0" fontId="7" fillId="5" borderId="1" xfId="36" quotePrefix="1" applyFont="1" applyFill="1" applyBorder="1" applyAlignment="1">
      <alignment horizontal="left" vertical="center" indent="7"/>
    </xf>
    <xf numFmtId="0" fontId="7" fillId="5" borderId="1" xfId="36" quotePrefix="1" applyFont="1" applyFill="1" applyBorder="1">
      <alignment horizontal="left" vertical="center" indent="1"/>
    </xf>
    <xf numFmtId="0" fontId="8" fillId="6" borderId="2" xfId="36" quotePrefix="1" applyFill="1">
      <alignment horizontal="left" vertical="center" indent="1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6" fillId="0" borderId="1" xfId="36" quotePrefix="1" applyFont="1" applyFill="1" applyBorder="1" applyAlignment="1">
      <alignment horizontal="right" vertical="center"/>
    </xf>
    <xf numFmtId="0" fontId="6" fillId="0" borderId="1" xfId="36" applyFont="1" applyFill="1" applyBorder="1" applyAlignment="1">
      <alignment horizontal="right" vertical="center"/>
    </xf>
    <xf numFmtId="0" fontId="7" fillId="5" borderId="1" xfId="36" applyFont="1" applyFill="1" applyBorder="1" applyAlignment="1">
      <alignment horizontal="right" vertical="center"/>
    </xf>
  </cellXfs>
  <cellStyles count="51">
    <cellStyle name="Normal 2" xfId="1" xr:uid="{00000000-0005-0000-0000-000031000000}"/>
    <cellStyle name="Normalno" xfId="0" builtinId="0"/>
    <cellStyle name="SAPBEXaggData" xfId="2" xr:uid="{00000000-0005-0000-0000-000032000000}"/>
    <cellStyle name="SAPBEXaggData 2" xfId="3" xr:uid="{00000000-0005-0000-0000-000033000000}"/>
    <cellStyle name="SAPBEXaggDataEmph" xfId="4" xr:uid="{00000000-0005-0000-0000-000034000000}"/>
    <cellStyle name="SAPBEXaggItem" xfId="5" xr:uid="{00000000-0005-0000-0000-000035000000}"/>
    <cellStyle name="SAPBEXaggItem 2" xfId="6" xr:uid="{00000000-0005-0000-0000-000036000000}"/>
    <cellStyle name="SAPBEXaggItemX" xfId="7" xr:uid="{00000000-0005-0000-0000-000037000000}"/>
    <cellStyle name="SAPBEXchaText" xfId="8" xr:uid="{00000000-0005-0000-0000-000038000000}"/>
    <cellStyle name="SAPBEXchaText 2" xfId="9" xr:uid="{00000000-0005-0000-0000-000039000000}"/>
    <cellStyle name="SAPBEXexcBad7" xfId="10" xr:uid="{00000000-0005-0000-0000-00003A000000}"/>
    <cellStyle name="SAPBEXexcBad8" xfId="11" xr:uid="{00000000-0005-0000-0000-00003B000000}"/>
    <cellStyle name="SAPBEXexcBad9" xfId="12" xr:uid="{00000000-0005-0000-0000-00003C000000}"/>
    <cellStyle name="SAPBEXexcCritical4" xfId="13" xr:uid="{00000000-0005-0000-0000-00003D000000}"/>
    <cellStyle name="SAPBEXexcCritical5" xfId="14" xr:uid="{00000000-0005-0000-0000-00003E000000}"/>
    <cellStyle name="SAPBEXexcCritical6" xfId="15" xr:uid="{00000000-0005-0000-0000-00003F000000}"/>
    <cellStyle name="SAPBEXexcGood1" xfId="16" xr:uid="{00000000-0005-0000-0000-000040000000}"/>
    <cellStyle name="SAPBEXexcGood2" xfId="17" xr:uid="{00000000-0005-0000-0000-000041000000}"/>
    <cellStyle name="SAPBEXexcGood3" xfId="18" xr:uid="{00000000-0005-0000-0000-000042000000}"/>
    <cellStyle name="SAPBEXfilterDrill" xfId="19" xr:uid="{00000000-0005-0000-0000-000043000000}"/>
    <cellStyle name="SAPBEXfilterItem" xfId="20" xr:uid="{00000000-0005-0000-0000-000044000000}"/>
    <cellStyle name="SAPBEXfilterText" xfId="21" xr:uid="{00000000-0005-0000-0000-000045000000}"/>
    <cellStyle name="SAPBEXformats" xfId="22" xr:uid="{00000000-0005-0000-0000-000046000000}"/>
    <cellStyle name="SAPBEXformats 2" xfId="23" xr:uid="{00000000-0005-0000-0000-000047000000}"/>
    <cellStyle name="SAPBEXheaderItem" xfId="24" xr:uid="{00000000-0005-0000-0000-000048000000}"/>
    <cellStyle name="SAPBEXheaderText" xfId="25" xr:uid="{00000000-0005-0000-0000-000049000000}"/>
    <cellStyle name="SAPBEXHLevel0" xfId="26" xr:uid="{00000000-0005-0000-0000-00004A000000}"/>
    <cellStyle name="SAPBEXHLevel0 2" xfId="27" xr:uid="{00000000-0005-0000-0000-00004B000000}"/>
    <cellStyle name="SAPBEXHLevel0X" xfId="28" xr:uid="{00000000-0005-0000-0000-00004C000000}"/>
    <cellStyle name="SAPBEXHLevel1" xfId="29" xr:uid="{00000000-0005-0000-0000-00004D000000}"/>
    <cellStyle name="SAPBEXHLevel1 2" xfId="30" xr:uid="{00000000-0005-0000-0000-00004E000000}"/>
    <cellStyle name="SAPBEXHLevel1X" xfId="31" xr:uid="{00000000-0005-0000-0000-00004F000000}"/>
    <cellStyle name="SAPBEXHLevel2" xfId="32" xr:uid="{00000000-0005-0000-0000-000050000000}"/>
    <cellStyle name="SAPBEXHLevel2 2" xfId="33" xr:uid="{00000000-0005-0000-0000-000051000000}"/>
    <cellStyle name="SAPBEXHLevel2X" xfId="34" xr:uid="{00000000-0005-0000-0000-000052000000}"/>
    <cellStyle name="SAPBEXHLevel3" xfId="35" xr:uid="{00000000-0005-0000-0000-000053000000}"/>
    <cellStyle name="SAPBEXHLevel3 2" xfId="36" xr:uid="{00000000-0005-0000-0000-000054000000}"/>
    <cellStyle name="SAPBEXHLevel3X" xfId="37" xr:uid="{00000000-0005-0000-0000-000055000000}"/>
    <cellStyle name="SAPBEXinputData" xfId="38" xr:uid="{00000000-0005-0000-0000-000056000000}"/>
    <cellStyle name="SAPBEXresData" xfId="39" xr:uid="{00000000-0005-0000-0000-000057000000}"/>
    <cellStyle name="SAPBEXresDataEmph" xfId="40" xr:uid="{00000000-0005-0000-0000-000058000000}"/>
    <cellStyle name="SAPBEXresItem" xfId="41" xr:uid="{00000000-0005-0000-0000-000059000000}"/>
    <cellStyle name="SAPBEXresItemX" xfId="42" xr:uid="{00000000-0005-0000-0000-00005A000000}"/>
    <cellStyle name="SAPBEXstdData" xfId="43" xr:uid="{00000000-0005-0000-0000-00005B000000}"/>
    <cellStyle name="SAPBEXstdData 2" xfId="44" xr:uid="{00000000-0005-0000-0000-00005C000000}"/>
    <cellStyle name="SAPBEXstdDataEmph" xfId="45" xr:uid="{00000000-0005-0000-0000-00005D000000}"/>
    <cellStyle name="SAPBEXstdItem" xfId="46" xr:uid="{00000000-0005-0000-0000-00005E000000}"/>
    <cellStyle name="SAPBEXstdItem 2" xfId="47" xr:uid="{00000000-0005-0000-0000-00005F000000}"/>
    <cellStyle name="SAPBEXstdItemX" xfId="48" xr:uid="{00000000-0005-0000-0000-000060000000}"/>
    <cellStyle name="SAPBEXtitle" xfId="49" xr:uid="{00000000-0005-0000-0000-000061000000}"/>
    <cellStyle name="SAPBEXundefined" xfId="50" xr:uid="{00000000-0005-0000-0000-00006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4"/>
  <sheetViews>
    <sheetView tabSelected="1" zoomScale="110" zoomScaleNormal="110" workbookViewId="0">
      <pane xSplit="2" ySplit="11" topLeftCell="C12" activePane="bottomRight" state="frozen"/>
      <selection pane="topRight"/>
      <selection pane="bottomLeft"/>
      <selection pane="bottomRight" activeCell="A36" sqref="A36"/>
    </sheetView>
  </sheetViews>
  <sheetFormatPr defaultColWidth="9.140625" defaultRowHeight="15"/>
  <cols>
    <col min="1" max="1" width="20" style="2" customWidth="1"/>
    <col min="2" max="2" width="57.42578125" style="2" customWidth="1"/>
    <col min="3" max="7" width="13.28515625" style="2" customWidth="1"/>
    <col min="8" max="8" width="10.85546875" style="3"/>
    <col min="9" max="16384" width="9.140625" style="4"/>
  </cols>
  <sheetData>
    <row r="1" spans="1:8">
      <c r="A1" s="35" t="s">
        <v>0</v>
      </c>
      <c r="B1" s="35"/>
      <c r="C1" s="35"/>
      <c r="D1" s="35"/>
      <c r="E1" s="35"/>
      <c r="F1" s="35"/>
      <c r="G1" s="35"/>
    </row>
    <row r="2" spans="1:8">
      <c r="A2" s="35" t="s">
        <v>73</v>
      </c>
      <c r="B2" s="35"/>
      <c r="C2" s="35"/>
      <c r="D2" s="35"/>
      <c r="E2" s="35"/>
      <c r="F2" s="35"/>
      <c r="G2" s="35"/>
    </row>
    <row r="3" spans="1:8">
      <c r="A3" s="35" t="s">
        <v>74</v>
      </c>
      <c r="B3" s="35"/>
      <c r="C3" s="35"/>
      <c r="D3" s="35"/>
      <c r="E3" s="35"/>
      <c r="F3" s="35"/>
      <c r="G3" s="35"/>
    </row>
    <row r="4" spans="1:8">
      <c r="A4" s="35" t="s">
        <v>75</v>
      </c>
      <c r="B4" s="35"/>
      <c r="C4" s="35"/>
      <c r="D4" s="35"/>
      <c r="E4" s="35"/>
      <c r="F4" s="35"/>
      <c r="G4" s="35"/>
    </row>
    <row r="5" spans="1:8">
      <c r="A5" s="35" t="s">
        <v>76</v>
      </c>
      <c r="B5" s="35"/>
      <c r="C5" s="35"/>
      <c r="D5" s="35"/>
      <c r="E5" s="35"/>
      <c r="F5" s="35"/>
      <c r="G5" s="35"/>
    </row>
    <row r="6" spans="1:8">
      <c r="A6" s="5"/>
      <c r="B6" s="5"/>
      <c r="C6" s="6" t="s">
        <v>1</v>
      </c>
      <c r="D6" s="7"/>
      <c r="E6" s="6"/>
      <c r="F6" s="6"/>
      <c r="G6" s="6"/>
    </row>
    <row r="8" spans="1:8" ht="21">
      <c r="A8" s="34" t="s">
        <v>2</v>
      </c>
      <c r="B8" s="34"/>
      <c r="C8" s="34"/>
      <c r="D8" s="34"/>
      <c r="E8" s="34"/>
      <c r="F8" s="34"/>
      <c r="G8" s="34"/>
    </row>
    <row r="9" spans="1:8">
      <c r="C9" s="8"/>
    </row>
    <row r="10" spans="1:8">
      <c r="C10" s="8"/>
      <c r="E10" s="2" t="s">
        <v>3</v>
      </c>
    </row>
    <row r="11" spans="1:8" ht="25.5">
      <c r="A11" s="9">
        <v>2063</v>
      </c>
      <c r="B11" s="25" t="s">
        <v>4</v>
      </c>
      <c r="C11" s="25" t="s">
        <v>5</v>
      </c>
      <c r="D11" s="25" t="s">
        <v>6</v>
      </c>
      <c r="E11" s="10" t="s">
        <v>7</v>
      </c>
      <c r="F11" s="10" t="s">
        <v>8</v>
      </c>
      <c r="G11" s="10" t="s">
        <v>9</v>
      </c>
    </row>
    <row r="12" spans="1:8" s="1" customFormat="1" ht="12">
      <c r="A12" s="11">
        <v>11</v>
      </c>
      <c r="B12" s="26" t="s">
        <v>10</v>
      </c>
      <c r="C12" s="12">
        <f>C23+C31+C40+C44</f>
        <v>4732431</v>
      </c>
      <c r="D12" s="12">
        <f>D23+D31+D40+D43+D27</f>
        <v>5712281</v>
      </c>
      <c r="E12" s="12">
        <f>E23+E31+E40</f>
        <v>5945063</v>
      </c>
      <c r="F12" s="12">
        <f>F23+F31+F40</f>
        <v>5995073</v>
      </c>
      <c r="G12" s="12">
        <f>G23+G31+G40</f>
        <v>6020651</v>
      </c>
      <c r="H12" s="13"/>
    </row>
    <row r="13" spans="1:8" s="1" customFormat="1" ht="12">
      <c r="A13" s="11">
        <v>12</v>
      </c>
      <c r="B13" s="26" t="s">
        <v>11</v>
      </c>
      <c r="C13" s="12">
        <f>C133</f>
        <v>6820</v>
      </c>
      <c r="D13" s="12">
        <f>D133</f>
        <v>0</v>
      </c>
      <c r="E13" s="12">
        <f>E133</f>
        <v>0</v>
      </c>
      <c r="F13" s="12">
        <f>F133</f>
        <v>0</v>
      </c>
      <c r="G13" s="12">
        <f>G133</f>
        <v>0</v>
      </c>
      <c r="H13" s="13"/>
    </row>
    <row r="14" spans="1:8" s="1" customFormat="1" ht="12">
      <c r="A14" s="11">
        <v>31</v>
      </c>
      <c r="B14" s="26" t="s">
        <v>12</v>
      </c>
      <c r="C14" s="12">
        <f>C46</f>
        <v>1295581</v>
      </c>
      <c r="D14" s="12">
        <f>D46</f>
        <v>692696</v>
      </c>
      <c r="E14" s="12">
        <f>E46</f>
        <v>634860</v>
      </c>
      <c r="F14" s="12">
        <f>F46</f>
        <v>634860</v>
      </c>
      <c r="G14" s="12">
        <f>G46</f>
        <v>634860</v>
      </c>
      <c r="H14" s="13"/>
    </row>
    <row r="15" spans="1:8" s="1" customFormat="1" ht="12">
      <c r="A15" s="11">
        <v>43</v>
      </c>
      <c r="B15" s="26" t="s">
        <v>13</v>
      </c>
      <c r="C15" s="12">
        <f>C58</f>
        <v>1109380</v>
      </c>
      <c r="D15" s="12">
        <f>D58</f>
        <v>888347</v>
      </c>
      <c r="E15" s="12">
        <f>E58</f>
        <v>910557</v>
      </c>
      <c r="F15" s="12">
        <f>F58</f>
        <v>910557</v>
      </c>
      <c r="G15" s="12">
        <f>G58</f>
        <v>910557</v>
      </c>
      <c r="H15" s="13"/>
    </row>
    <row r="16" spans="1:8" s="1" customFormat="1" ht="12">
      <c r="A16" s="11">
        <v>51</v>
      </c>
      <c r="B16" s="26" t="s">
        <v>14</v>
      </c>
      <c r="C16" s="12">
        <f>C96+C70</f>
        <v>300069</v>
      </c>
      <c r="D16" s="12">
        <f>D96</f>
        <v>84373</v>
      </c>
      <c r="E16" s="12">
        <f>E96</f>
        <v>86398</v>
      </c>
      <c r="F16" s="12">
        <f>F96</f>
        <v>35200</v>
      </c>
      <c r="G16" s="12">
        <f>G96</f>
        <v>0</v>
      </c>
      <c r="H16" s="13"/>
    </row>
    <row r="17" spans="1:9" s="1" customFormat="1" ht="12">
      <c r="A17" s="11">
        <v>52</v>
      </c>
      <c r="B17" s="26" t="s">
        <v>15</v>
      </c>
      <c r="C17" s="12">
        <f>C108+C75</f>
        <v>522143</v>
      </c>
      <c r="D17" s="12">
        <f t="shared" ref="D17:G17" si="0">D108+D75</f>
        <v>523968</v>
      </c>
      <c r="E17" s="12">
        <f t="shared" si="0"/>
        <v>636145</v>
      </c>
      <c r="F17" s="12">
        <f t="shared" si="0"/>
        <v>258422</v>
      </c>
      <c r="G17" s="12">
        <f t="shared" si="0"/>
        <v>271335</v>
      </c>
      <c r="H17" s="13"/>
    </row>
    <row r="18" spans="1:9" s="1" customFormat="1" ht="12">
      <c r="A18" s="11">
        <v>561</v>
      </c>
      <c r="B18" s="26" t="s">
        <v>16</v>
      </c>
      <c r="C18" s="12">
        <f>C141</f>
        <v>38639</v>
      </c>
      <c r="D18" s="12">
        <f>D141</f>
        <v>0</v>
      </c>
      <c r="E18" s="12">
        <f>E141</f>
        <v>0</v>
      </c>
      <c r="F18" s="12">
        <f>F141</f>
        <v>0</v>
      </c>
      <c r="G18" s="12">
        <f>G141</f>
        <v>0</v>
      </c>
      <c r="H18" s="13"/>
    </row>
    <row r="19" spans="1:9" s="1" customFormat="1" ht="12">
      <c r="A19" s="11">
        <v>61</v>
      </c>
      <c r="B19" s="26" t="s">
        <v>17</v>
      </c>
      <c r="C19" s="12">
        <f>C78+C120</f>
        <v>103945</v>
      </c>
      <c r="D19" s="12">
        <f>D78+D120</f>
        <v>57377</v>
      </c>
      <c r="E19" s="12">
        <f>E78+E120</f>
        <v>53686</v>
      </c>
      <c r="F19" s="12">
        <f>F78+F120</f>
        <v>53686</v>
      </c>
      <c r="G19" s="12">
        <f>G78+G120</f>
        <v>53686</v>
      </c>
      <c r="H19" s="13"/>
    </row>
    <row r="20" spans="1:9" s="1" customFormat="1" ht="12">
      <c r="A20" s="11">
        <v>71</v>
      </c>
      <c r="B20" s="26" t="s">
        <v>18</v>
      </c>
      <c r="C20" s="12">
        <f>C90</f>
        <v>9122</v>
      </c>
      <c r="D20" s="12">
        <f t="shared" ref="D20:G20" si="1">D90</f>
        <v>350</v>
      </c>
      <c r="E20" s="12">
        <f t="shared" si="1"/>
        <v>359</v>
      </c>
      <c r="F20" s="12">
        <f t="shared" si="1"/>
        <v>359</v>
      </c>
      <c r="G20" s="12">
        <f t="shared" si="1"/>
        <v>359</v>
      </c>
      <c r="H20" s="13"/>
      <c r="I20" s="21"/>
    </row>
    <row r="21" spans="1:9" s="1" customFormat="1" ht="12">
      <c r="A21" s="27" t="s">
        <v>19</v>
      </c>
      <c r="B21" s="28" t="s">
        <v>20</v>
      </c>
      <c r="C21" s="14">
        <f>C22+C30+C39+C45+C95+C42+C132</f>
        <v>8118130</v>
      </c>
      <c r="D21" s="14">
        <f>D22+D30+D39+D45+D95+D42+D132+D26</f>
        <v>7959392</v>
      </c>
      <c r="E21" s="14">
        <f>E22+E30+E39+E45+E95+E42+E132</f>
        <v>8267068</v>
      </c>
      <c r="F21" s="14">
        <f>F22+F30+F39+F45+F95+F42+F132</f>
        <v>7888157</v>
      </c>
      <c r="G21" s="14">
        <f>G22+G30+G39+G45+G95+G42+G132</f>
        <v>7891448</v>
      </c>
      <c r="H21" s="13"/>
    </row>
    <row r="22" spans="1:9" s="1" customFormat="1" ht="12">
      <c r="A22" s="29" t="s">
        <v>21</v>
      </c>
      <c r="B22" s="30" t="s">
        <v>22</v>
      </c>
      <c r="C22" s="15">
        <f t="shared" ref="C22:G22" si="2">C23</f>
        <v>4000884</v>
      </c>
      <c r="D22" s="15">
        <f t="shared" si="2"/>
        <v>4926245</v>
      </c>
      <c r="E22" s="15">
        <f t="shared" si="2"/>
        <v>5161227</v>
      </c>
      <c r="F22" s="15">
        <f t="shared" si="2"/>
        <v>5186551</v>
      </c>
      <c r="G22" s="15">
        <f t="shared" si="2"/>
        <v>5212002</v>
      </c>
      <c r="H22" s="13"/>
    </row>
    <row r="23" spans="1:9" s="1" customFormat="1" ht="12">
      <c r="A23" s="31" t="s">
        <v>23</v>
      </c>
      <c r="B23" s="32" t="s">
        <v>24</v>
      </c>
      <c r="C23" s="18">
        <f>SUM(C24:C25)</f>
        <v>4000884</v>
      </c>
      <c r="D23" s="18">
        <f t="shared" ref="D23:G23" si="3">SUM(D24:D25)</f>
        <v>4926245</v>
      </c>
      <c r="E23" s="18">
        <f t="shared" si="3"/>
        <v>5161227</v>
      </c>
      <c r="F23" s="18">
        <f t="shared" si="3"/>
        <v>5186551</v>
      </c>
      <c r="G23" s="18">
        <f t="shared" si="3"/>
        <v>5212002</v>
      </c>
      <c r="H23" s="13"/>
    </row>
    <row r="24" spans="1:9" s="1" customFormat="1" ht="12">
      <c r="A24" s="36" t="s">
        <v>25</v>
      </c>
      <c r="B24" s="26" t="s">
        <v>26</v>
      </c>
      <c r="C24" s="12">
        <v>3894433</v>
      </c>
      <c r="D24" s="12">
        <f>4281489-10000+469003+86144-50706</f>
        <v>4775930</v>
      </c>
      <c r="E24" s="12">
        <v>5004913</v>
      </c>
      <c r="F24" s="12">
        <v>5029470</v>
      </c>
      <c r="G24" s="12">
        <v>5054150</v>
      </c>
      <c r="H24" s="13"/>
    </row>
    <row r="25" spans="1:9" s="1" customFormat="1" ht="12">
      <c r="A25" s="36" t="s">
        <v>27</v>
      </c>
      <c r="B25" s="26" t="s">
        <v>28</v>
      </c>
      <c r="C25" s="12">
        <v>106451</v>
      </c>
      <c r="D25" s="12">
        <f>122858+34633-6382-794</f>
        <v>150315</v>
      </c>
      <c r="E25" s="12">
        <v>156314</v>
      </c>
      <c r="F25" s="12">
        <v>157081</v>
      </c>
      <c r="G25" s="12">
        <v>157852</v>
      </c>
      <c r="H25" s="13"/>
    </row>
    <row r="26" spans="1:9" s="1" customFormat="1" ht="12">
      <c r="A26" s="29" t="s">
        <v>29</v>
      </c>
      <c r="B26" s="30" t="s">
        <v>22</v>
      </c>
      <c r="C26" s="15">
        <f t="shared" ref="C26:G26" si="4">C27</f>
        <v>0</v>
      </c>
      <c r="D26" s="15">
        <f t="shared" si="4"/>
        <v>794</v>
      </c>
      <c r="E26" s="15">
        <f t="shared" si="4"/>
        <v>0</v>
      </c>
      <c r="F26" s="15">
        <f t="shared" si="4"/>
        <v>0</v>
      </c>
      <c r="G26" s="15">
        <f t="shared" si="4"/>
        <v>0</v>
      </c>
      <c r="H26" s="13"/>
    </row>
    <row r="27" spans="1:9" s="1" customFormat="1" ht="12">
      <c r="A27" s="31" t="s">
        <v>23</v>
      </c>
      <c r="B27" s="17" t="s">
        <v>30</v>
      </c>
      <c r="C27" s="18">
        <f t="shared" ref="C27:G27" si="5">SUM(C28:C29)</f>
        <v>0</v>
      </c>
      <c r="D27" s="18">
        <f t="shared" si="5"/>
        <v>794</v>
      </c>
      <c r="E27" s="18">
        <f t="shared" si="5"/>
        <v>0</v>
      </c>
      <c r="F27" s="18">
        <f t="shared" si="5"/>
        <v>0</v>
      </c>
      <c r="G27" s="18">
        <f t="shared" si="5"/>
        <v>0</v>
      </c>
      <c r="H27" s="13"/>
    </row>
    <row r="28" spans="1:9" s="1" customFormat="1" ht="12">
      <c r="A28" s="36" t="s">
        <v>25</v>
      </c>
      <c r="B28" s="26" t="s">
        <v>26</v>
      </c>
      <c r="C28" s="12">
        <v>0</v>
      </c>
      <c r="D28" s="12">
        <v>0</v>
      </c>
      <c r="E28" s="12"/>
      <c r="F28" s="12"/>
      <c r="G28" s="12"/>
      <c r="H28" s="13"/>
    </row>
    <row r="29" spans="1:9" s="1" customFormat="1" ht="12">
      <c r="A29" s="36" t="s">
        <v>27</v>
      </c>
      <c r="B29" s="26" t="s">
        <v>28</v>
      </c>
      <c r="C29" s="12">
        <v>0</v>
      </c>
      <c r="D29" s="12">
        <v>794</v>
      </c>
      <c r="E29" s="12"/>
      <c r="F29" s="12"/>
      <c r="G29" s="12"/>
      <c r="H29" s="13"/>
    </row>
    <row r="30" spans="1:9" s="1" customFormat="1" ht="12">
      <c r="A30" s="29" t="s">
        <v>31</v>
      </c>
      <c r="B30" s="30" t="s">
        <v>32</v>
      </c>
      <c r="C30" s="15">
        <f t="shared" ref="C30:G30" si="6">C31</f>
        <v>721357</v>
      </c>
      <c r="D30" s="15">
        <f t="shared" si="6"/>
        <v>779740</v>
      </c>
      <c r="E30" s="15">
        <f t="shared" si="6"/>
        <v>772998</v>
      </c>
      <c r="F30" s="15">
        <f t="shared" si="6"/>
        <v>797684</v>
      </c>
      <c r="G30" s="15">
        <f t="shared" si="6"/>
        <v>797811</v>
      </c>
      <c r="H30" s="13"/>
    </row>
    <row r="31" spans="1:9" s="1" customFormat="1" ht="12">
      <c r="A31" s="31" t="s">
        <v>23</v>
      </c>
      <c r="B31" s="32" t="s">
        <v>24</v>
      </c>
      <c r="C31" s="18">
        <f>SUM(C32:C38)</f>
        <v>721357</v>
      </c>
      <c r="D31" s="18">
        <f>SUM(D32:D38)</f>
        <v>779740</v>
      </c>
      <c r="E31" s="18">
        <f>SUM(E32:E38)</f>
        <v>772998</v>
      </c>
      <c r="F31" s="18">
        <f>SUM(F32:F38)</f>
        <v>797684</v>
      </c>
      <c r="G31" s="18">
        <f>SUM(G32:G38)</f>
        <v>797811</v>
      </c>
      <c r="H31" s="13"/>
    </row>
    <row r="32" spans="1:9" s="1" customFormat="1" ht="12">
      <c r="A32" s="36" t="s">
        <v>25</v>
      </c>
      <c r="B32" s="26" t="s">
        <v>26</v>
      </c>
      <c r="C32" s="12">
        <v>149161</v>
      </c>
      <c r="D32" s="19">
        <v>97608</v>
      </c>
      <c r="E32" s="12">
        <v>97608</v>
      </c>
      <c r="F32" s="12">
        <v>100725</v>
      </c>
      <c r="G32" s="12">
        <v>100741</v>
      </c>
      <c r="H32" s="13"/>
      <c r="I32" s="21"/>
    </row>
    <row r="33" spans="1:8" s="1" customFormat="1" ht="12">
      <c r="A33" s="36" t="s">
        <v>27</v>
      </c>
      <c r="B33" s="26" t="s">
        <v>28</v>
      </c>
      <c r="C33" s="12">
        <v>501493</v>
      </c>
      <c r="D33" s="20">
        <v>603044</v>
      </c>
      <c r="E33" s="12">
        <f>603044-31435+24693</f>
        <v>596302</v>
      </c>
      <c r="F33" s="12">
        <v>615345</v>
      </c>
      <c r="G33" s="12">
        <v>615443</v>
      </c>
      <c r="H33" s="13"/>
    </row>
    <row r="34" spans="1:8" s="1" customFormat="1" ht="12">
      <c r="A34" s="37">
        <v>34</v>
      </c>
      <c r="B34" s="26" t="s">
        <v>33</v>
      </c>
      <c r="C34" s="12">
        <v>4907</v>
      </c>
      <c r="D34" s="20">
        <v>0</v>
      </c>
      <c r="E34" s="12">
        <v>0</v>
      </c>
      <c r="F34" s="12">
        <v>0</v>
      </c>
      <c r="G34" s="12">
        <v>0</v>
      </c>
      <c r="H34" s="13"/>
    </row>
    <row r="35" spans="1:8" s="1" customFormat="1" ht="12">
      <c r="A35" s="37">
        <v>38</v>
      </c>
      <c r="B35" s="26" t="s">
        <v>34</v>
      </c>
      <c r="C35" s="12">
        <v>3323</v>
      </c>
      <c r="D35" s="20">
        <v>0</v>
      </c>
      <c r="E35" s="12">
        <v>0</v>
      </c>
      <c r="F35" s="12">
        <v>0</v>
      </c>
      <c r="G35" s="12">
        <v>0</v>
      </c>
      <c r="H35" s="13"/>
    </row>
    <row r="36" spans="1:8" s="1" customFormat="1" ht="12">
      <c r="A36" s="36" t="s">
        <v>35</v>
      </c>
      <c r="B36" s="26" t="s">
        <v>36</v>
      </c>
      <c r="C36" s="12">
        <v>62473</v>
      </c>
      <c r="D36" s="12">
        <v>0</v>
      </c>
      <c r="E36" s="12">
        <v>0</v>
      </c>
      <c r="F36" s="12">
        <v>0</v>
      </c>
      <c r="G36" s="12">
        <v>0</v>
      </c>
      <c r="H36" s="13"/>
    </row>
    <row r="37" spans="1:8" s="1" customFormat="1" ht="12">
      <c r="A37" s="36" t="s">
        <v>37</v>
      </c>
      <c r="B37" s="26" t="s">
        <v>38</v>
      </c>
      <c r="C37" s="12">
        <v>0</v>
      </c>
      <c r="D37" s="20">
        <v>79088</v>
      </c>
      <c r="E37" s="12">
        <v>79088</v>
      </c>
      <c r="F37" s="12">
        <v>81614</v>
      </c>
      <c r="G37" s="12">
        <v>81627</v>
      </c>
      <c r="H37" s="13"/>
    </row>
    <row r="38" spans="1:8" s="1" customFormat="1" ht="12">
      <c r="A38" s="36" t="s">
        <v>39</v>
      </c>
      <c r="B38" s="26" t="s">
        <v>40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3"/>
    </row>
    <row r="39" spans="1:8" s="1" customFormat="1" ht="12">
      <c r="A39" s="29" t="s">
        <v>41</v>
      </c>
      <c r="B39" s="30" t="s">
        <v>42</v>
      </c>
      <c r="C39" s="15">
        <f>C40</f>
        <v>2973</v>
      </c>
      <c r="D39" s="15">
        <f t="shared" ref="D39:G39" si="7">D40</f>
        <v>5502</v>
      </c>
      <c r="E39" s="15">
        <f t="shared" si="7"/>
        <v>10838</v>
      </c>
      <c r="F39" s="15">
        <f t="shared" si="7"/>
        <v>10838</v>
      </c>
      <c r="G39" s="15">
        <f t="shared" si="7"/>
        <v>10838</v>
      </c>
      <c r="H39" s="13"/>
    </row>
    <row r="40" spans="1:8" s="1" customFormat="1" ht="12">
      <c r="A40" s="31" t="s">
        <v>23</v>
      </c>
      <c r="B40" s="32" t="s">
        <v>24</v>
      </c>
      <c r="C40" s="18">
        <f>SUM(C41)</f>
        <v>2973</v>
      </c>
      <c r="D40" s="18">
        <f>SUM(D41)</f>
        <v>5502</v>
      </c>
      <c r="E40" s="18">
        <f>SUM(E41)</f>
        <v>10838</v>
      </c>
      <c r="F40" s="18">
        <f t="shared" ref="F40:G40" si="8">SUM(F41)</f>
        <v>10838</v>
      </c>
      <c r="G40" s="18">
        <f t="shared" si="8"/>
        <v>10838</v>
      </c>
      <c r="H40" s="13"/>
    </row>
    <row r="41" spans="1:8" s="1" customFormat="1" ht="12">
      <c r="A41" s="36" t="s">
        <v>27</v>
      </c>
      <c r="B41" s="26" t="s">
        <v>28</v>
      </c>
      <c r="C41" s="12">
        <v>2973</v>
      </c>
      <c r="D41" s="12">
        <v>5502</v>
      </c>
      <c r="E41" s="12">
        <v>10838</v>
      </c>
      <c r="F41" s="12">
        <v>10838</v>
      </c>
      <c r="G41" s="12">
        <v>10838</v>
      </c>
      <c r="H41" s="13"/>
    </row>
    <row r="42" spans="1:8" s="1" customFormat="1" ht="12">
      <c r="A42" s="29" t="s">
        <v>43</v>
      </c>
      <c r="B42" s="30" t="s">
        <v>44</v>
      </c>
      <c r="C42" s="15">
        <f>C43</f>
        <v>7217</v>
      </c>
      <c r="D42" s="15">
        <f t="shared" ref="D42" si="9">D43</f>
        <v>0</v>
      </c>
      <c r="E42" s="15">
        <f t="shared" ref="E42" si="10">E43</f>
        <v>0</v>
      </c>
      <c r="F42" s="15">
        <f t="shared" ref="F42" si="11">F43</f>
        <v>0</v>
      </c>
      <c r="G42" s="15">
        <f t="shared" ref="G42" si="12">G43</f>
        <v>0</v>
      </c>
      <c r="H42" s="13"/>
    </row>
    <row r="43" spans="1:8" s="1" customFormat="1" ht="12">
      <c r="A43" s="31" t="s">
        <v>23</v>
      </c>
      <c r="B43" s="32" t="s">
        <v>24</v>
      </c>
      <c r="C43" s="18">
        <f>SUM(C44)</f>
        <v>7217</v>
      </c>
      <c r="D43" s="18">
        <f>SUM(D44)</f>
        <v>0</v>
      </c>
      <c r="E43" s="18">
        <f>SUM(E44)</f>
        <v>0</v>
      </c>
      <c r="F43" s="18">
        <f t="shared" ref="F43" si="13">SUM(F44)</f>
        <v>0</v>
      </c>
      <c r="G43" s="18">
        <f t="shared" ref="G43" si="14">SUM(G44)</f>
        <v>0</v>
      </c>
      <c r="H43" s="13"/>
    </row>
    <row r="44" spans="1:8" s="1" customFormat="1" ht="12">
      <c r="A44" s="37">
        <v>31</v>
      </c>
      <c r="B44" s="33" t="s">
        <v>26</v>
      </c>
      <c r="C44" s="12">
        <v>7217</v>
      </c>
      <c r="D44" s="12">
        <v>0</v>
      </c>
      <c r="E44" s="12">
        <v>0</v>
      </c>
      <c r="F44" s="12">
        <v>0</v>
      </c>
      <c r="G44" s="12">
        <v>0</v>
      </c>
      <c r="H44" s="13"/>
    </row>
    <row r="45" spans="1:8" s="1" customFormat="1" ht="12">
      <c r="A45" s="29" t="s">
        <v>45</v>
      </c>
      <c r="B45" s="30" t="s">
        <v>46</v>
      </c>
      <c r="C45" s="15">
        <f>C46+C58+C78+C90+C75+C70</f>
        <v>2615117</v>
      </c>
      <c r="D45" s="15">
        <f t="shared" ref="D45:G45" si="15">D46+D58+D78+D90+D75</f>
        <v>1684604</v>
      </c>
      <c r="E45" s="15">
        <f t="shared" si="15"/>
        <v>1693562</v>
      </c>
      <c r="F45" s="15">
        <f t="shared" si="15"/>
        <v>1686062</v>
      </c>
      <c r="G45" s="15">
        <f t="shared" si="15"/>
        <v>1672262</v>
      </c>
      <c r="H45" s="13"/>
    </row>
    <row r="46" spans="1:8" s="1" customFormat="1" ht="12">
      <c r="A46" s="16">
        <v>31</v>
      </c>
      <c r="B46" s="32" t="s">
        <v>47</v>
      </c>
      <c r="C46" s="18">
        <f t="shared" ref="C46:G46" si="16">SUM(C47:C57)</f>
        <v>1295581</v>
      </c>
      <c r="D46" s="18">
        <f t="shared" si="16"/>
        <v>692696</v>
      </c>
      <c r="E46" s="18">
        <f t="shared" si="16"/>
        <v>634860</v>
      </c>
      <c r="F46" s="18">
        <f t="shared" si="16"/>
        <v>634860</v>
      </c>
      <c r="G46" s="18">
        <f t="shared" si="16"/>
        <v>634860</v>
      </c>
      <c r="H46" s="13"/>
    </row>
    <row r="47" spans="1:8" s="1" customFormat="1" ht="12">
      <c r="A47" s="36" t="s">
        <v>25</v>
      </c>
      <c r="B47" s="26" t="s">
        <v>26</v>
      </c>
      <c r="C47" s="12">
        <v>426652</v>
      </c>
      <c r="D47" s="12">
        <v>337219</v>
      </c>
      <c r="E47" s="12">
        <v>345649</v>
      </c>
      <c r="F47" s="12">
        <v>345649</v>
      </c>
      <c r="G47" s="12">
        <v>345649</v>
      </c>
      <c r="H47" s="13"/>
    </row>
    <row r="48" spans="1:8" s="1" customFormat="1" ht="12">
      <c r="A48" s="36" t="s">
        <v>27</v>
      </c>
      <c r="B48" s="26" t="s">
        <v>28</v>
      </c>
      <c r="C48" s="12">
        <v>679452</v>
      </c>
      <c r="D48" s="12">
        <v>263954</v>
      </c>
      <c r="E48" s="12">
        <v>270555</v>
      </c>
      <c r="F48" s="12">
        <v>270555</v>
      </c>
      <c r="G48" s="12">
        <v>270555</v>
      </c>
      <c r="H48" s="13"/>
    </row>
    <row r="49" spans="1:8" s="1" customFormat="1" ht="12">
      <c r="A49" s="37">
        <v>34</v>
      </c>
      <c r="B49" s="26" t="s">
        <v>33</v>
      </c>
      <c r="C49" s="12">
        <v>2163</v>
      </c>
      <c r="D49" s="12">
        <v>244</v>
      </c>
      <c r="E49" s="12">
        <v>250</v>
      </c>
      <c r="F49" s="12">
        <v>250</v>
      </c>
      <c r="G49" s="12">
        <v>250</v>
      </c>
      <c r="H49" s="13"/>
    </row>
    <row r="50" spans="1:8" s="1" customFormat="1" ht="12">
      <c r="A50" s="37">
        <v>35</v>
      </c>
      <c r="B50" s="26" t="s">
        <v>48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3"/>
    </row>
    <row r="51" spans="1:8" s="1" customFormat="1" ht="12">
      <c r="A51" s="37">
        <v>36</v>
      </c>
      <c r="B51" s="26" t="s">
        <v>49</v>
      </c>
      <c r="C51" s="12">
        <v>1686</v>
      </c>
      <c r="D51" s="12">
        <v>0</v>
      </c>
      <c r="E51" s="12">
        <v>0</v>
      </c>
      <c r="F51" s="12">
        <v>0</v>
      </c>
      <c r="G51" s="12">
        <v>0</v>
      </c>
      <c r="H51" s="13"/>
    </row>
    <row r="52" spans="1:8" s="1" customFormat="1" ht="12">
      <c r="A52" s="37">
        <v>37</v>
      </c>
      <c r="B52" s="26" t="s">
        <v>50</v>
      </c>
      <c r="C52" s="12">
        <v>1150</v>
      </c>
      <c r="D52" s="12">
        <v>2230</v>
      </c>
      <c r="E52" s="12">
        <v>2286</v>
      </c>
      <c r="F52" s="12">
        <v>2286</v>
      </c>
      <c r="G52" s="12">
        <v>2286</v>
      </c>
      <c r="H52" s="13"/>
    </row>
    <row r="53" spans="1:8" s="1" customFormat="1" ht="12">
      <c r="A53" s="37">
        <v>38</v>
      </c>
      <c r="B53" s="26" t="s">
        <v>34</v>
      </c>
      <c r="C53" s="12">
        <v>0</v>
      </c>
      <c r="D53" s="12">
        <v>3323</v>
      </c>
      <c r="E53" s="12">
        <v>0</v>
      </c>
      <c r="F53" s="12">
        <v>0</v>
      </c>
      <c r="G53" s="12">
        <v>0</v>
      </c>
      <c r="H53" s="13"/>
    </row>
    <row r="54" spans="1:8" s="1" customFormat="1" ht="12">
      <c r="A54" s="36" t="s">
        <v>35</v>
      </c>
      <c r="B54" s="26" t="s">
        <v>36</v>
      </c>
      <c r="C54" s="12">
        <v>125950</v>
      </c>
      <c r="D54" s="12">
        <v>10306</v>
      </c>
      <c r="E54" s="12">
        <v>314</v>
      </c>
      <c r="F54" s="12">
        <v>314</v>
      </c>
      <c r="G54" s="12">
        <v>314</v>
      </c>
      <c r="H54" s="13"/>
    </row>
    <row r="55" spans="1:8" s="1" customFormat="1" ht="12">
      <c r="A55" s="36" t="s">
        <v>37</v>
      </c>
      <c r="B55" s="26" t="s">
        <v>38</v>
      </c>
      <c r="C55" s="12">
        <v>56817</v>
      </c>
      <c r="D55" s="19">
        <v>10420</v>
      </c>
      <c r="E55" s="12">
        <v>10681</v>
      </c>
      <c r="F55" s="12">
        <v>10681</v>
      </c>
      <c r="G55" s="12">
        <v>10681</v>
      </c>
      <c r="H55" s="13"/>
    </row>
    <row r="56" spans="1:8" s="1" customFormat="1" ht="12">
      <c r="A56" s="37">
        <v>44</v>
      </c>
      <c r="B56" s="26" t="s">
        <v>51</v>
      </c>
      <c r="C56" s="12">
        <v>1711</v>
      </c>
      <c r="D56" s="12">
        <v>5000</v>
      </c>
      <c r="E56" s="12">
        <v>5125</v>
      </c>
      <c r="F56" s="12">
        <v>5125</v>
      </c>
      <c r="G56" s="12">
        <v>5125</v>
      </c>
      <c r="H56" s="13"/>
    </row>
    <row r="57" spans="1:8" s="1" customFormat="1" ht="12">
      <c r="A57" s="37">
        <v>45</v>
      </c>
      <c r="B57" s="26" t="s">
        <v>40</v>
      </c>
      <c r="C57" s="12">
        <v>0</v>
      </c>
      <c r="D57" s="12">
        <v>60000</v>
      </c>
      <c r="E57" s="12">
        <v>0</v>
      </c>
      <c r="F57" s="12">
        <v>0</v>
      </c>
      <c r="G57" s="12">
        <v>0</v>
      </c>
      <c r="H57" s="13"/>
    </row>
    <row r="58" spans="1:8" s="1" customFormat="1" ht="12">
      <c r="A58" s="38">
        <v>43</v>
      </c>
      <c r="B58" s="32" t="s">
        <v>52</v>
      </c>
      <c r="C58" s="18">
        <f t="shared" ref="C58:G58" si="17">SUM(C59:C69)</f>
        <v>1109380</v>
      </c>
      <c r="D58" s="18">
        <f t="shared" si="17"/>
        <v>888347</v>
      </c>
      <c r="E58" s="18">
        <f t="shared" si="17"/>
        <v>910557</v>
      </c>
      <c r="F58" s="18">
        <f t="shared" si="17"/>
        <v>910557</v>
      </c>
      <c r="G58" s="18">
        <f t="shared" si="17"/>
        <v>910557</v>
      </c>
      <c r="H58" s="13"/>
    </row>
    <row r="59" spans="1:8" s="1" customFormat="1" ht="12">
      <c r="A59" s="36" t="s">
        <v>25</v>
      </c>
      <c r="B59" s="26" t="s">
        <v>26</v>
      </c>
      <c r="C59" s="12">
        <v>680552</v>
      </c>
      <c r="D59" s="19">
        <v>619573</v>
      </c>
      <c r="E59" s="12">
        <v>635062</v>
      </c>
      <c r="F59" s="12">
        <v>635062</v>
      </c>
      <c r="G59" s="12">
        <v>635062</v>
      </c>
      <c r="H59" s="13"/>
    </row>
    <row r="60" spans="1:8" s="1" customFormat="1" ht="12">
      <c r="A60" s="36" t="s">
        <v>27</v>
      </c>
      <c r="B60" s="26" t="s">
        <v>28</v>
      </c>
      <c r="C60" s="12">
        <v>399551</v>
      </c>
      <c r="D60" s="19">
        <v>245775</v>
      </c>
      <c r="E60" s="12">
        <v>251922</v>
      </c>
      <c r="F60" s="12">
        <v>251922</v>
      </c>
      <c r="G60" s="12">
        <v>251922</v>
      </c>
      <c r="H60" s="13"/>
    </row>
    <row r="61" spans="1:8" s="1" customFormat="1" ht="12">
      <c r="A61" s="37">
        <v>34</v>
      </c>
      <c r="B61" s="26" t="s">
        <v>33</v>
      </c>
      <c r="C61" s="12">
        <v>12857</v>
      </c>
      <c r="D61" s="19">
        <v>9411</v>
      </c>
      <c r="E61" s="12">
        <v>9646</v>
      </c>
      <c r="F61" s="12">
        <v>9646</v>
      </c>
      <c r="G61" s="12">
        <v>9646</v>
      </c>
      <c r="H61" s="13"/>
    </row>
    <row r="62" spans="1:8" s="1" customFormat="1" ht="12">
      <c r="A62" s="37">
        <v>35</v>
      </c>
      <c r="B62" s="26" t="s">
        <v>48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3"/>
    </row>
    <row r="63" spans="1:8" s="1" customFormat="1" ht="12">
      <c r="A63" s="37">
        <v>36</v>
      </c>
      <c r="B63" s="26" t="s">
        <v>49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3"/>
    </row>
    <row r="64" spans="1:8" s="1" customFormat="1" ht="12">
      <c r="A64" s="37">
        <v>37</v>
      </c>
      <c r="B64" s="26" t="s">
        <v>50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3"/>
    </row>
    <row r="65" spans="1:8" s="1" customFormat="1" ht="12">
      <c r="A65" s="37">
        <v>38</v>
      </c>
      <c r="B65" s="26" t="s">
        <v>34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3"/>
    </row>
    <row r="66" spans="1:8" s="1" customFormat="1" ht="12">
      <c r="A66" s="36" t="s">
        <v>35</v>
      </c>
      <c r="B66" s="26" t="s">
        <v>36</v>
      </c>
      <c r="C66" s="12">
        <v>0</v>
      </c>
      <c r="D66" s="12">
        <v>459</v>
      </c>
      <c r="E66" s="12">
        <v>470</v>
      </c>
      <c r="F66" s="12">
        <v>470</v>
      </c>
      <c r="G66" s="12">
        <v>470</v>
      </c>
      <c r="H66" s="13"/>
    </row>
    <row r="67" spans="1:8" s="1" customFormat="1" ht="12">
      <c r="A67" s="36" t="s">
        <v>37</v>
      </c>
      <c r="B67" s="26" t="s">
        <v>38</v>
      </c>
      <c r="C67" s="12">
        <v>16420</v>
      </c>
      <c r="D67" s="20">
        <v>13129</v>
      </c>
      <c r="E67" s="12">
        <v>13457</v>
      </c>
      <c r="F67" s="12">
        <v>13457</v>
      </c>
      <c r="G67" s="12">
        <v>13457</v>
      </c>
      <c r="H67" s="13"/>
    </row>
    <row r="68" spans="1:8" s="1" customFormat="1" ht="12">
      <c r="A68" s="37">
        <v>44</v>
      </c>
      <c r="B68" s="26" t="s">
        <v>51</v>
      </c>
      <c r="C68" s="12">
        <v>0</v>
      </c>
      <c r="D68" s="20">
        <v>0</v>
      </c>
      <c r="E68" s="12">
        <v>0</v>
      </c>
      <c r="F68" s="12">
        <v>0</v>
      </c>
      <c r="G68" s="12">
        <v>0</v>
      </c>
      <c r="H68" s="13"/>
    </row>
    <row r="69" spans="1:8" s="1" customFormat="1" ht="12">
      <c r="A69" s="37">
        <v>45</v>
      </c>
      <c r="B69" s="26" t="s">
        <v>40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3"/>
    </row>
    <row r="70" spans="1:8" s="1" customFormat="1" ht="12">
      <c r="A70" s="16">
        <v>51</v>
      </c>
      <c r="B70" s="32" t="s">
        <v>14</v>
      </c>
      <c r="C70" s="18">
        <f>SUM(C71:C74)</f>
        <v>118795</v>
      </c>
      <c r="D70" s="18">
        <f>SUM(D71:D74)</f>
        <v>0</v>
      </c>
      <c r="E70" s="18">
        <f>SUM(E71:E74)</f>
        <v>0</v>
      </c>
      <c r="F70" s="18">
        <f>SUM(F71:F74)</f>
        <v>0</v>
      </c>
      <c r="G70" s="18">
        <f>SUM(G71:G74)</f>
        <v>0</v>
      </c>
      <c r="H70" s="13"/>
    </row>
    <row r="71" spans="1:8" s="1" customFormat="1" ht="12">
      <c r="A71" s="37">
        <v>31</v>
      </c>
      <c r="B71" s="26" t="s">
        <v>26</v>
      </c>
      <c r="C71" s="12">
        <f>3119+84696</f>
        <v>87815</v>
      </c>
      <c r="D71" s="12">
        <v>0</v>
      </c>
      <c r="E71" s="12">
        <v>0</v>
      </c>
      <c r="F71" s="12">
        <v>0</v>
      </c>
      <c r="G71" s="12">
        <v>0</v>
      </c>
      <c r="H71" s="13"/>
    </row>
    <row r="72" spans="1:8" s="1" customFormat="1" ht="12">
      <c r="A72" s="37">
        <v>32</v>
      </c>
      <c r="B72" s="26" t="s">
        <v>28</v>
      </c>
      <c r="C72" s="12">
        <f>4109+10862</f>
        <v>14971</v>
      </c>
      <c r="D72" s="12">
        <v>0</v>
      </c>
      <c r="E72" s="12">
        <v>0</v>
      </c>
      <c r="F72" s="12">
        <v>0</v>
      </c>
      <c r="G72" s="12">
        <v>0</v>
      </c>
      <c r="H72" s="13"/>
    </row>
    <row r="73" spans="1:8" s="1" customFormat="1" ht="12">
      <c r="A73" s="37">
        <v>34</v>
      </c>
      <c r="B73" s="26" t="s">
        <v>33</v>
      </c>
      <c r="C73" s="12">
        <v>9</v>
      </c>
      <c r="D73" s="12">
        <v>0</v>
      </c>
      <c r="E73" s="12">
        <v>0</v>
      </c>
      <c r="F73" s="12">
        <v>0</v>
      </c>
      <c r="G73" s="12">
        <v>0</v>
      </c>
      <c r="H73" s="13"/>
    </row>
    <row r="74" spans="1:8" s="1" customFormat="1" ht="12">
      <c r="A74" s="37">
        <v>42</v>
      </c>
      <c r="B74" s="26" t="s">
        <v>38</v>
      </c>
      <c r="C74" s="12">
        <v>16000</v>
      </c>
      <c r="D74" s="12">
        <v>0</v>
      </c>
      <c r="E74" s="12">
        <v>0</v>
      </c>
      <c r="F74" s="12">
        <v>0</v>
      </c>
      <c r="G74" s="12">
        <v>0</v>
      </c>
      <c r="H74" s="13"/>
    </row>
    <row r="75" spans="1:8" s="1" customFormat="1" ht="12">
      <c r="A75" s="31" t="s">
        <v>53</v>
      </c>
      <c r="B75" s="32" t="s">
        <v>15</v>
      </c>
      <c r="C75" s="18">
        <f>SUM(C76:C77)</f>
        <v>0</v>
      </c>
      <c r="D75" s="18">
        <f t="shared" ref="D75:G75" si="18">SUM(D76:D77)</f>
        <v>45834</v>
      </c>
      <c r="E75" s="18">
        <f t="shared" si="18"/>
        <v>94100</v>
      </c>
      <c r="F75" s="18">
        <f t="shared" si="18"/>
        <v>86600</v>
      </c>
      <c r="G75" s="18">
        <f t="shared" si="18"/>
        <v>72800</v>
      </c>
      <c r="H75" s="13"/>
    </row>
    <row r="76" spans="1:8" s="1" customFormat="1" ht="12">
      <c r="A76" s="37">
        <v>31</v>
      </c>
      <c r="B76" s="26" t="s">
        <v>26</v>
      </c>
      <c r="C76" s="12">
        <v>0</v>
      </c>
      <c r="D76" s="12">
        <v>45031</v>
      </c>
      <c r="E76" s="12">
        <v>36259</v>
      </c>
      <c r="F76" s="12">
        <v>28759</v>
      </c>
      <c r="G76" s="12">
        <v>13759</v>
      </c>
      <c r="H76" s="13"/>
    </row>
    <row r="77" spans="1:8" s="1" customFormat="1" ht="12">
      <c r="A77" s="37">
        <v>32</v>
      </c>
      <c r="B77" s="26" t="s">
        <v>28</v>
      </c>
      <c r="C77" s="12">
        <v>0</v>
      </c>
      <c r="D77" s="12">
        <v>803</v>
      </c>
      <c r="E77" s="12">
        <f>1241+56600</f>
        <v>57841</v>
      </c>
      <c r="F77" s="12">
        <f>1241+56600</f>
        <v>57841</v>
      </c>
      <c r="G77" s="12">
        <f>1241+57800</f>
        <v>59041</v>
      </c>
      <c r="H77" s="13"/>
    </row>
    <row r="78" spans="1:8" s="1" customFormat="1" ht="12">
      <c r="A78" s="16">
        <v>61</v>
      </c>
      <c r="B78" s="32" t="s">
        <v>54</v>
      </c>
      <c r="C78" s="18">
        <f>SUM(C79:C89)</f>
        <v>82239</v>
      </c>
      <c r="D78" s="18">
        <f t="shared" ref="D78:G78" si="19">SUM(D79:D89)</f>
        <v>57377</v>
      </c>
      <c r="E78" s="18">
        <f t="shared" si="19"/>
        <v>53686</v>
      </c>
      <c r="F78" s="18">
        <f t="shared" si="19"/>
        <v>53686</v>
      </c>
      <c r="G78" s="18">
        <f t="shared" si="19"/>
        <v>53686</v>
      </c>
      <c r="H78" s="13"/>
    </row>
    <row r="79" spans="1:8" s="1" customFormat="1" ht="12">
      <c r="A79" s="36" t="s">
        <v>25</v>
      </c>
      <c r="B79" s="26" t="s">
        <v>26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3"/>
    </row>
    <row r="80" spans="1:8" s="1" customFormat="1" ht="12">
      <c r="A80" s="36" t="s">
        <v>27</v>
      </c>
      <c r="B80" s="26" t="s">
        <v>28</v>
      </c>
      <c r="C80" s="12">
        <v>78817</v>
      </c>
      <c r="D80" s="20">
        <v>52377</v>
      </c>
      <c r="E80" s="12">
        <v>53686</v>
      </c>
      <c r="F80" s="12">
        <v>53686</v>
      </c>
      <c r="G80" s="12">
        <v>53686</v>
      </c>
      <c r="H80" s="13"/>
    </row>
    <row r="81" spans="1:8" s="1" customFormat="1" ht="12">
      <c r="A81" s="37">
        <v>34</v>
      </c>
      <c r="B81" s="26" t="s">
        <v>33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3"/>
    </row>
    <row r="82" spans="1:8" s="1" customFormat="1" ht="12">
      <c r="A82" s="37">
        <v>35</v>
      </c>
      <c r="B82" s="26" t="s">
        <v>48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3"/>
    </row>
    <row r="83" spans="1:8" s="1" customFormat="1" ht="12">
      <c r="A83" s="37">
        <v>36</v>
      </c>
      <c r="B83" s="26" t="s">
        <v>49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3"/>
    </row>
    <row r="84" spans="1:8" s="1" customFormat="1" ht="12">
      <c r="A84" s="37">
        <v>37</v>
      </c>
      <c r="B84" s="26" t="s">
        <v>50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3"/>
    </row>
    <row r="85" spans="1:8" s="1" customFormat="1" ht="12">
      <c r="A85" s="37">
        <v>38</v>
      </c>
      <c r="B85" s="26" t="s">
        <v>34</v>
      </c>
      <c r="C85" s="1">
        <v>0</v>
      </c>
      <c r="D85" s="12">
        <v>0</v>
      </c>
      <c r="E85" s="12">
        <v>0</v>
      </c>
      <c r="F85" s="12">
        <v>0</v>
      </c>
      <c r="G85" s="12">
        <v>0</v>
      </c>
      <c r="H85" s="13"/>
    </row>
    <row r="86" spans="1:8" s="1" customFormat="1" ht="12">
      <c r="A86" s="36" t="s">
        <v>35</v>
      </c>
      <c r="B86" s="26" t="s">
        <v>36</v>
      </c>
      <c r="C86" s="12">
        <v>166</v>
      </c>
      <c r="D86" s="19">
        <v>5000</v>
      </c>
      <c r="E86" s="12">
        <v>0</v>
      </c>
      <c r="F86" s="12">
        <v>0</v>
      </c>
      <c r="G86" s="12">
        <v>0</v>
      </c>
      <c r="H86" s="13"/>
    </row>
    <row r="87" spans="1:8" s="1" customFormat="1" ht="12">
      <c r="A87" s="36" t="s">
        <v>37</v>
      </c>
      <c r="B87" s="26" t="s">
        <v>38</v>
      </c>
      <c r="C87" s="12">
        <v>3256</v>
      </c>
      <c r="D87" s="12">
        <v>0</v>
      </c>
      <c r="E87" s="12">
        <v>0</v>
      </c>
      <c r="F87" s="12">
        <v>0</v>
      </c>
      <c r="G87" s="12">
        <v>0</v>
      </c>
      <c r="H87" s="13"/>
    </row>
    <row r="88" spans="1:8" s="1" customFormat="1" ht="12">
      <c r="A88" s="37">
        <v>44</v>
      </c>
      <c r="B88" s="26" t="s">
        <v>51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3"/>
    </row>
    <row r="89" spans="1:8" s="1" customFormat="1" ht="12">
      <c r="A89" s="37">
        <v>45</v>
      </c>
      <c r="B89" s="26" t="s">
        <v>40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3"/>
    </row>
    <row r="90" spans="1:8" s="1" customFormat="1" ht="12">
      <c r="A90" s="16">
        <v>71</v>
      </c>
      <c r="B90" s="32" t="s">
        <v>55</v>
      </c>
      <c r="C90" s="22">
        <f>SUM(C91:C94)</f>
        <v>9122</v>
      </c>
      <c r="D90" s="22">
        <f t="shared" ref="D90:G90" si="20">SUM(D91:D94)</f>
        <v>350</v>
      </c>
      <c r="E90" s="22">
        <f t="shared" si="20"/>
        <v>359</v>
      </c>
      <c r="F90" s="22">
        <f t="shared" si="20"/>
        <v>359</v>
      </c>
      <c r="G90" s="22">
        <f t="shared" si="20"/>
        <v>359</v>
      </c>
      <c r="H90" s="13"/>
    </row>
    <row r="91" spans="1:8" s="1" customFormat="1" ht="12">
      <c r="A91" s="36" t="s">
        <v>35</v>
      </c>
      <c r="B91" s="26" t="s">
        <v>36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3"/>
    </row>
    <row r="92" spans="1:8" s="1" customFormat="1" ht="12">
      <c r="A92" s="36" t="s">
        <v>37</v>
      </c>
      <c r="B92" s="26" t="s">
        <v>38</v>
      </c>
      <c r="C92" s="12">
        <v>9122</v>
      </c>
      <c r="D92" s="20">
        <v>350</v>
      </c>
      <c r="E92" s="12">
        <v>359</v>
      </c>
      <c r="F92" s="12">
        <v>359</v>
      </c>
      <c r="G92" s="12">
        <v>359</v>
      </c>
      <c r="H92" s="13"/>
    </row>
    <row r="93" spans="1:8" s="1" customFormat="1" ht="12">
      <c r="A93" s="37">
        <v>44</v>
      </c>
      <c r="B93" s="26" t="s">
        <v>51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3"/>
    </row>
    <row r="94" spans="1:8" s="1" customFormat="1" ht="12">
      <c r="A94" s="37">
        <v>45</v>
      </c>
      <c r="B94" s="26" t="s">
        <v>40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3"/>
    </row>
    <row r="95" spans="1:8" s="1" customFormat="1" ht="12">
      <c r="A95" s="29" t="s">
        <v>56</v>
      </c>
      <c r="B95" s="30" t="s">
        <v>57</v>
      </c>
      <c r="C95" s="15">
        <f t="shared" ref="C95:G95" si="21">C96+C108+C120</f>
        <v>725123</v>
      </c>
      <c r="D95" s="15">
        <f t="shared" si="21"/>
        <v>562507</v>
      </c>
      <c r="E95" s="15">
        <f t="shared" si="21"/>
        <v>628443</v>
      </c>
      <c r="F95" s="15">
        <f t="shared" si="21"/>
        <v>207022</v>
      </c>
      <c r="G95" s="15">
        <f t="shared" si="21"/>
        <v>198535</v>
      </c>
      <c r="H95" s="13"/>
    </row>
    <row r="96" spans="1:8" s="1" customFormat="1" ht="12">
      <c r="A96" s="31" t="s">
        <v>58</v>
      </c>
      <c r="B96" s="32" t="s">
        <v>14</v>
      </c>
      <c r="C96" s="18">
        <f>SUM(C97:C107)</f>
        <v>181274</v>
      </c>
      <c r="D96" s="18">
        <f t="shared" ref="D96:G96" si="22">SUM(D97:D107)</f>
        <v>84373</v>
      </c>
      <c r="E96" s="18">
        <f t="shared" si="22"/>
        <v>86398</v>
      </c>
      <c r="F96" s="18">
        <f t="shared" si="22"/>
        <v>35200</v>
      </c>
      <c r="G96" s="18">
        <f t="shared" si="22"/>
        <v>0</v>
      </c>
      <c r="H96" s="13"/>
    </row>
    <row r="97" spans="1:8" s="1" customFormat="1" ht="12">
      <c r="A97" s="36" t="s">
        <v>25</v>
      </c>
      <c r="B97" s="26" t="s">
        <v>26</v>
      </c>
      <c r="C97" s="12">
        <v>41921</v>
      </c>
      <c r="D97" s="12">
        <v>29219</v>
      </c>
      <c r="E97" s="12">
        <v>63470</v>
      </c>
      <c r="F97" s="12">
        <f>25858</f>
        <v>25858</v>
      </c>
      <c r="G97" s="12">
        <v>0</v>
      </c>
      <c r="H97" s="13"/>
    </row>
    <row r="98" spans="1:8" s="1" customFormat="1" ht="12">
      <c r="A98" s="36" t="s">
        <v>27</v>
      </c>
      <c r="B98" s="26" t="s">
        <v>28</v>
      </c>
      <c r="C98" s="12">
        <v>75881</v>
      </c>
      <c r="D98" s="12">
        <v>55154</v>
      </c>
      <c r="E98" s="12">
        <v>22928</v>
      </c>
      <c r="F98" s="12">
        <v>9342</v>
      </c>
      <c r="G98" s="12">
        <v>0</v>
      </c>
      <c r="H98" s="13"/>
    </row>
    <row r="99" spans="1:8" s="1" customFormat="1" ht="12">
      <c r="A99" s="36" t="s">
        <v>59</v>
      </c>
      <c r="B99" s="26" t="s">
        <v>33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3"/>
    </row>
    <row r="100" spans="1:8" s="1" customFormat="1" ht="12">
      <c r="A100" s="36" t="s">
        <v>60</v>
      </c>
      <c r="B100" s="26" t="s">
        <v>48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3"/>
    </row>
    <row r="101" spans="1:8" s="1" customFormat="1" ht="12">
      <c r="A101" s="36" t="s">
        <v>61</v>
      </c>
      <c r="B101" s="26" t="s">
        <v>49</v>
      </c>
      <c r="C101" s="12">
        <v>63472</v>
      </c>
      <c r="D101" s="12">
        <v>0</v>
      </c>
      <c r="E101" s="12">
        <v>0</v>
      </c>
      <c r="F101" s="12">
        <v>0</v>
      </c>
      <c r="G101" s="12">
        <v>0</v>
      </c>
      <c r="H101" s="13"/>
    </row>
    <row r="102" spans="1:8" s="1" customFormat="1" ht="12">
      <c r="A102" s="36" t="s">
        <v>62</v>
      </c>
      <c r="B102" s="26" t="s">
        <v>50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3"/>
    </row>
    <row r="103" spans="1:8" s="1" customFormat="1" ht="12">
      <c r="A103" s="36" t="s">
        <v>63</v>
      </c>
      <c r="B103" s="26" t="s">
        <v>34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3"/>
    </row>
    <row r="104" spans="1:8" s="1" customFormat="1" ht="12">
      <c r="A104" s="36" t="s">
        <v>35</v>
      </c>
      <c r="B104" s="26" t="s">
        <v>36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3"/>
    </row>
    <row r="105" spans="1:8" s="1" customFormat="1" ht="12">
      <c r="A105" s="36" t="s">
        <v>37</v>
      </c>
      <c r="B105" s="26" t="s">
        <v>38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3"/>
    </row>
    <row r="106" spans="1:8" s="1" customFormat="1" ht="12">
      <c r="A106" s="37">
        <v>44</v>
      </c>
      <c r="B106" s="26" t="s">
        <v>51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3"/>
    </row>
    <row r="107" spans="1:8" s="1" customFormat="1" ht="12">
      <c r="A107" s="36" t="s">
        <v>39</v>
      </c>
      <c r="B107" s="26" t="s">
        <v>40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3"/>
    </row>
    <row r="108" spans="1:8" s="1" customFormat="1" ht="12">
      <c r="A108" s="31" t="s">
        <v>53</v>
      </c>
      <c r="B108" s="32" t="s">
        <v>15</v>
      </c>
      <c r="C108" s="18">
        <f>SUM(C109:C119)</f>
        <v>522143</v>
      </c>
      <c r="D108" s="18">
        <f>SUM(D109:D119)</f>
        <v>478134</v>
      </c>
      <c r="E108" s="18">
        <f t="shared" ref="E108:G108" si="23">SUM(E109:E119)</f>
        <v>542045</v>
      </c>
      <c r="F108" s="18">
        <f t="shared" si="23"/>
        <v>171822</v>
      </c>
      <c r="G108" s="18">
        <f t="shared" si="23"/>
        <v>198535</v>
      </c>
      <c r="H108" s="13"/>
    </row>
    <row r="109" spans="1:8" s="1" customFormat="1" ht="12">
      <c r="A109" s="36" t="s">
        <v>25</v>
      </c>
      <c r="B109" s="26" t="s">
        <v>26</v>
      </c>
      <c r="C109" s="12">
        <v>181751</v>
      </c>
      <c r="D109" s="20">
        <v>144818</v>
      </c>
      <c r="E109" s="12">
        <f>228918+15249</f>
        <v>244167</v>
      </c>
      <c r="F109" s="12">
        <f>102791+8282</f>
        <v>111073</v>
      </c>
      <c r="G109" s="12">
        <f>16564+37098+25000</f>
        <v>78662</v>
      </c>
      <c r="H109" s="13"/>
    </row>
    <row r="110" spans="1:8" s="1" customFormat="1" ht="12">
      <c r="A110" s="36" t="s">
        <v>27</v>
      </c>
      <c r="B110" s="26" t="s">
        <v>28</v>
      </c>
      <c r="C110" s="12">
        <v>186840</v>
      </c>
      <c r="D110" s="20">
        <v>197755</v>
      </c>
      <c r="E110" s="12">
        <f>157022-102000-6000+70885+7171</f>
        <v>127078</v>
      </c>
      <c r="F110" s="12">
        <f>23009-1943+37740</f>
        <v>58806</v>
      </c>
      <c r="G110" s="12">
        <f>46851+18022+55000</f>
        <v>119873</v>
      </c>
      <c r="H110" s="13"/>
    </row>
    <row r="111" spans="1:8" s="1" customFormat="1" ht="12">
      <c r="A111" s="36" t="s">
        <v>59</v>
      </c>
      <c r="B111" s="26" t="s">
        <v>33</v>
      </c>
      <c r="C111" s="12">
        <v>416</v>
      </c>
      <c r="D111" s="20">
        <v>0</v>
      </c>
      <c r="E111" s="12">
        <v>0</v>
      </c>
      <c r="F111" s="12">
        <v>0</v>
      </c>
      <c r="G111" s="12">
        <v>0</v>
      </c>
      <c r="H111" s="13"/>
    </row>
    <row r="112" spans="1:8" s="1" customFormat="1" ht="12">
      <c r="A112" s="36" t="s">
        <v>60</v>
      </c>
      <c r="B112" s="26" t="s">
        <v>48</v>
      </c>
      <c r="C112" s="12">
        <v>0</v>
      </c>
      <c r="D112" s="20">
        <v>0</v>
      </c>
      <c r="E112" s="12">
        <v>0</v>
      </c>
      <c r="F112" s="12">
        <v>0</v>
      </c>
      <c r="G112" s="12">
        <v>0</v>
      </c>
      <c r="H112" s="13"/>
    </row>
    <row r="113" spans="1:8" s="1" customFormat="1" ht="12">
      <c r="A113" s="36" t="s">
        <v>61</v>
      </c>
      <c r="B113" s="26" t="s">
        <v>49</v>
      </c>
      <c r="C113" s="12">
        <v>136573</v>
      </c>
      <c r="D113" s="20">
        <v>115160</v>
      </c>
      <c r="E113" s="12">
        <f>102000+50960+6620</f>
        <v>159580</v>
      </c>
      <c r="F113" s="12">
        <v>0</v>
      </c>
      <c r="G113" s="12">
        <v>0</v>
      </c>
      <c r="H113" s="13"/>
    </row>
    <row r="114" spans="1:8" s="1" customFormat="1" ht="12">
      <c r="A114" s="36" t="s">
        <v>62</v>
      </c>
      <c r="B114" s="26" t="s">
        <v>50</v>
      </c>
      <c r="C114" s="12">
        <v>0</v>
      </c>
      <c r="D114" s="20">
        <v>0</v>
      </c>
      <c r="E114" s="12">
        <v>0</v>
      </c>
      <c r="F114" s="12">
        <v>0</v>
      </c>
      <c r="G114" s="12">
        <v>0</v>
      </c>
      <c r="H114" s="13"/>
    </row>
    <row r="115" spans="1:8" s="1" customFormat="1" ht="12">
      <c r="A115" s="36" t="s">
        <v>63</v>
      </c>
      <c r="B115" s="26" t="s">
        <v>34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3"/>
    </row>
    <row r="116" spans="1:8" s="1" customFormat="1" ht="12">
      <c r="A116" s="36" t="s">
        <v>35</v>
      </c>
      <c r="B116" s="26" t="s">
        <v>36</v>
      </c>
      <c r="C116" s="12">
        <v>0</v>
      </c>
      <c r="D116" s="20">
        <v>9718</v>
      </c>
      <c r="E116" s="12">
        <v>0</v>
      </c>
      <c r="F116" s="12">
        <v>0</v>
      </c>
      <c r="G116" s="12">
        <v>0</v>
      </c>
      <c r="H116" s="13"/>
    </row>
    <row r="117" spans="1:8" s="1" customFormat="1" ht="12">
      <c r="A117" s="36" t="s">
        <v>37</v>
      </c>
      <c r="B117" s="26" t="s">
        <v>38</v>
      </c>
      <c r="C117" s="12">
        <v>16563</v>
      </c>
      <c r="D117" s="20">
        <v>10683</v>
      </c>
      <c r="E117" s="12">
        <f>6000+5220</f>
        <v>11220</v>
      </c>
      <c r="F117" s="12">
        <v>1943</v>
      </c>
      <c r="G117" s="12">
        <v>0</v>
      </c>
      <c r="H117" s="13"/>
    </row>
    <row r="118" spans="1:8" s="1" customFormat="1" ht="12">
      <c r="A118" s="37">
        <v>44</v>
      </c>
      <c r="B118" s="26" t="s">
        <v>51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3"/>
    </row>
    <row r="119" spans="1:8" s="1" customFormat="1" ht="12">
      <c r="A119" s="36" t="s">
        <v>39</v>
      </c>
      <c r="B119" s="26" t="s">
        <v>40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3"/>
    </row>
    <row r="120" spans="1:8" s="1" customFormat="1" ht="12">
      <c r="A120" s="31" t="s">
        <v>64</v>
      </c>
      <c r="B120" s="32" t="s">
        <v>17</v>
      </c>
      <c r="C120" s="18">
        <f>SUM(C121:C131)</f>
        <v>21706</v>
      </c>
      <c r="D120" s="18">
        <f>SUM(D121:D131)</f>
        <v>0</v>
      </c>
      <c r="E120" s="18">
        <f t="shared" ref="E120:G120" si="24">SUM(E121:E131)</f>
        <v>0</v>
      </c>
      <c r="F120" s="18">
        <f t="shared" si="24"/>
        <v>0</v>
      </c>
      <c r="G120" s="18">
        <f t="shared" si="24"/>
        <v>0</v>
      </c>
      <c r="H120" s="13"/>
    </row>
    <row r="121" spans="1:8" s="1" customFormat="1" ht="12">
      <c r="A121" s="36" t="s">
        <v>25</v>
      </c>
      <c r="B121" s="26" t="s">
        <v>26</v>
      </c>
      <c r="C121" s="12">
        <v>10995</v>
      </c>
      <c r="D121" s="20">
        <v>0</v>
      </c>
      <c r="E121" s="12">
        <v>0</v>
      </c>
      <c r="F121" s="12">
        <v>0</v>
      </c>
      <c r="G121" s="12">
        <v>0</v>
      </c>
      <c r="H121" s="13"/>
    </row>
    <row r="122" spans="1:8" s="1" customFormat="1" ht="12">
      <c r="A122" s="36" t="s">
        <v>27</v>
      </c>
      <c r="B122" s="26" t="s">
        <v>28</v>
      </c>
      <c r="C122" s="12">
        <v>10711</v>
      </c>
      <c r="D122" s="20">
        <v>0</v>
      </c>
      <c r="E122" s="12">
        <v>0</v>
      </c>
      <c r="F122" s="12">
        <v>0</v>
      </c>
      <c r="G122" s="12">
        <v>0</v>
      </c>
      <c r="H122" s="13"/>
    </row>
    <row r="123" spans="1:8" s="1" customFormat="1" ht="12">
      <c r="A123" s="36" t="s">
        <v>59</v>
      </c>
      <c r="B123" s="26" t="s">
        <v>33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3"/>
    </row>
    <row r="124" spans="1:8" s="1" customFormat="1" ht="12">
      <c r="A124" s="36" t="s">
        <v>60</v>
      </c>
      <c r="B124" s="26" t="s">
        <v>48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3"/>
    </row>
    <row r="125" spans="1:8" s="1" customFormat="1" ht="12">
      <c r="A125" s="36" t="s">
        <v>61</v>
      </c>
      <c r="B125" s="26" t="s">
        <v>49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3"/>
    </row>
    <row r="126" spans="1:8" s="1" customFormat="1" ht="12">
      <c r="A126" s="36" t="s">
        <v>62</v>
      </c>
      <c r="B126" s="26" t="s">
        <v>50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3"/>
    </row>
    <row r="127" spans="1:8" s="1" customFormat="1" ht="12">
      <c r="A127" s="36" t="s">
        <v>63</v>
      </c>
      <c r="B127" s="26" t="s">
        <v>34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3"/>
    </row>
    <row r="128" spans="1:8" s="1" customFormat="1" ht="12">
      <c r="A128" s="36" t="s">
        <v>35</v>
      </c>
      <c r="B128" s="26" t="s">
        <v>36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3"/>
    </row>
    <row r="129" spans="1:8" s="1" customFormat="1" ht="12">
      <c r="A129" s="36" t="s">
        <v>37</v>
      </c>
      <c r="B129" s="26" t="s">
        <v>38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3"/>
    </row>
    <row r="130" spans="1:8" s="1" customFormat="1" ht="12">
      <c r="A130" s="37">
        <v>44</v>
      </c>
      <c r="B130" s="26" t="s">
        <v>51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3"/>
    </row>
    <row r="131" spans="1:8" s="1" customFormat="1" ht="12">
      <c r="A131" s="36" t="s">
        <v>39</v>
      </c>
      <c r="B131" s="26" t="s">
        <v>40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3"/>
    </row>
    <row r="132" spans="1:8" s="1" customFormat="1" ht="12">
      <c r="A132" s="29" t="s">
        <v>65</v>
      </c>
      <c r="B132" s="30" t="s">
        <v>66</v>
      </c>
      <c r="C132" s="15">
        <f>C133+C141</f>
        <v>45459</v>
      </c>
      <c r="D132" s="15">
        <f>D133+D141</f>
        <v>0</v>
      </c>
      <c r="E132" s="15">
        <f>E133+E141</f>
        <v>0</v>
      </c>
      <c r="F132" s="15">
        <f>F133+F141</f>
        <v>0</v>
      </c>
      <c r="G132" s="15">
        <f>G133+G141</f>
        <v>0</v>
      </c>
      <c r="H132" s="13"/>
    </row>
    <row r="133" spans="1:8" s="1" customFormat="1" ht="12">
      <c r="A133" s="16">
        <v>12</v>
      </c>
      <c r="B133" s="32" t="s">
        <v>67</v>
      </c>
      <c r="C133" s="18">
        <f>SUM(C134:C140)</f>
        <v>6820</v>
      </c>
      <c r="D133" s="18">
        <f>SUM(D134:D140)</f>
        <v>0</v>
      </c>
      <c r="E133" s="18">
        <f>SUM(E134:E140)</f>
        <v>0</v>
      </c>
      <c r="F133" s="18">
        <f>SUM(F134:F140)</f>
        <v>0</v>
      </c>
      <c r="G133" s="18">
        <f>SUM(G134:G140)</f>
        <v>0</v>
      </c>
      <c r="H133" s="13"/>
    </row>
    <row r="134" spans="1:8" s="1" customFormat="1" ht="12">
      <c r="A134" s="36" t="s">
        <v>25</v>
      </c>
      <c r="B134" s="26" t="s">
        <v>26</v>
      </c>
      <c r="C134" s="12">
        <v>2964</v>
      </c>
      <c r="D134" s="23">
        <v>0</v>
      </c>
      <c r="E134" s="12">
        <v>0</v>
      </c>
      <c r="F134" s="12">
        <v>0</v>
      </c>
      <c r="G134" s="12">
        <v>0</v>
      </c>
      <c r="H134" s="13"/>
    </row>
    <row r="135" spans="1:8" s="1" customFormat="1" ht="12">
      <c r="A135" s="36" t="s">
        <v>27</v>
      </c>
      <c r="B135" s="26" t="s">
        <v>28</v>
      </c>
      <c r="C135" s="12">
        <v>3224</v>
      </c>
      <c r="D135" s="23">
        <v>0</v>
      </c>
      <c r="E135" s="12">
        <v>0</v>
      </c>
      <c r="F135" s="12">
        <v>0</v>
      </c>
      <c r="G135" s="12">
        <v>0</v>
      </c>
      <c r="H135" s="13"/>
    </row>
    <row r="136" spans="1:8" s="1" customFormat="1" ht="12">
      <c r="A136" s="37">
        <v>34</v>
      </c>
      <c r="B136" s="26" t="s">
        <v>33</v>
      </c>
      <c r="C136" s="12">
        <v>0</v>
      </c>
      <c r="D136" s="23">
        <v>0</v>
      </c>
      <c r="E136" s="12">
        <v>0</v>
      </c>
      <c r="F136" s="12">
        <v>0</v>
      </c>
      <c r="G136" s="12">
        <v>0</v>
      </c>
      <c r="H136" s="13"/>
    </row>
    <row r="137" spans="1:8" s="1" customFormat="1" ht="12">
      <c r="A137" s="36" t="s">
        <v>60</v>
      </c>
      <c r="B137" s="26" t="s">
        <v>48</v>
      </c>
      <c r="C137" s="12">
        <v>116</v>
      </c>
      <c r="D137" s="23">
        <v>0</v>
      </c>
      <c r="E137" s="12">
        <v>0</v>
      </c>
      <c r="F137" s="12">
        <v>0</v>
      </c>
      <c r="G137" s="12">
        <v>0</v>
      </c>
      <c r="H137" s="13"/>
    </row>
    <row r="138" spans="1:8" s="1" customFormat="1" ht="12">
      <c r="A138" s="37">
        <v>36</v>
      </c>
      <c r="B138" s="26" t="s">
        <v>49</v>
      </c>
      <c r="C138" s="12">
        <v>0</v>
      </c>
      <c r="D138" s="23">
        <v>0</v>
      </c>
      <c r="E138" s="12">
        <v>0</v>
      </c>
      <c r="F138" s="12">
        <v>0</v>
      </c>
      <c r="G138" s="12">
        <v>0</v>
      </c>
      <c r="H138" s="13"/>
    </row>
    <row r="139" spans="1:8" s="1" customFormat="1" ht="12">
      <c r="A139" s="37">
        <v>37</v>
      </c>
      <c r="B139" s="26" t="s">
        <v>50</v>
      </c>
      <c r="C139" s="12">
        <v>0</v>
      </c>
      <c r="D139" s="23">
        <v>0</v>
      </c>
      <c r="E139" s="12">
        <v>0</v>
      </c>
      <c r="F139" s="12">
        <v>0</v>
      </c>
      <c r="G139" s="12">
        <v>0</v>
      </c>
      <c r="H139" s="13"/>
    </row>
    <row r="140" spans="1:8" s="1" customFormat="1" ht="12">
      <c r="A140" s="36" t="s">
        <v>37</v>
      </c>
      <c r="B140" s="26" t="s">
        <v>38</v>
      </c>
      <c r="C140" s="12">
        <v>516</v>
      </c>
      <c r="D140" s="24">
        <v>0</v>
      </c>
      <c r="E140" s="12">
        <v>0</v>
      </c>
      <c r="F140" s="12">
        <v>0</v>
      </c>
      <c r="G140" s="12">
        <v>0</v>
      </c>
      <c r="H140" s="13"/>
    </row>
    <row r="141" spans="1:8" s="1" customFormat="1" ht="12">
      <c r="A141" s="16">
        <v>561</v>
      </c>
      <c r="B141" s="32" t="s">
        <v>68</v>
      </c>
      <c r="C141" s="18">
        <f>SUM(C142:C148)</f>
        <v>38639</v>
      </c>
      <c r="D141" s="18">
        <f t="shared" ref="D141:G141" si="25">SUM(D142:D148)</f>
        <v>0</v>
      </c>
      <c r="E141" s="18">
        <f t="shared" si="25"/>
        <v>0</v>
      </c>
      <c r="F141" s="18">
        <f t="shared" si="25"/>
        <v>0</v>
      </c>
      <c r="G141" s="18">
        <f t="shared" si="25"/>
        <v>0</v>
      </c>
      <c r="H141" s="13"/>
    </row>
    <row r="142" spans="1:8" s="1" customFormat="1" ht="12">
      <c r="A142" s="36" t="s">
        <v>25</v>
      </c>
      <c r="B142" s="26" t="s">
        <v>26</v>
      </c>
      <c r="C142" s="12">
        <v>16796</v>
      </c>
      <c r="D142" s="23">
        <v>0</v>
      </c>
      <c r="E142" s="12">
        <v>0</v>
      </c>
      <c r="F142" s="12">
        <v>0</v>
      </c>
      <c r="G142" s="12">
        <v>0</v>
      </c>
      <c r="H142" s="13"/>
    </row>
    <row r="143" spans="1:8" s="1" customFormat="1" ht="12">
      <c r="A143" s="36" t="s">
        <v>27</v>
      </c>
      <c r="B143" s="26" t="s">
        <v>28</v>
      </c>
      <c r="C143" s="12">
        <v>18266</v>
      </c>
      <c r="D143" s="23">
        <v>0</v>
      </c>
      <c r="E143" s="12">
        <v>0</v>
      </c>
      <c r="F143" s="12">
        <v>0</v>
      </c>
      <c r="G143" s="12">
        <v>0</v>
      </c>
      <c r="H143" s="13"/>
    </row>
    <row r="144" spans="1:8" s="1" customFormat="1" ht="12">
      <c r="A144" s="37">
        <v>34</v>
      </c>
      <c r="B144" s="26" t="s">
        <v>33</v>
      </c>
      <c r="C144" s="12">
        <v>0</v>
      </c>
      <c r="D144" s="23">
        <v>0</v>
      </c>
      <c r="E144" s="12">
        <v>0</v>
      </c>
      <c r="F144" s="12">
        <v>0</v>
      </c>
      <c r="G144" s="12">
        <v>0</v>
      </c>
      <c r="H144" s="13"/>
    </row>
    <row r="145" spans="1:8" s="1" customFormat="1" ht="12">
      <c r="A145" s="36" t="s">
        <v>60</v>
      </c>
      <c r="B145" s="26" t="s">
        <v>48</v>
      </c>
      <c r="C145" s="12">
        <v>655</v>
      </c>
      <c r="D145" s="23">
        <v>0</v>
      </c>
      <c r="E145" s="12">
        <v>0</v>
      </c>
      <c r="F145" s="12">
        <v>0</v>
      </c>
      <c r="G145" s="12">
        <v>0</v>
      </c>
      <c r="H145" s="13"/>
    </row>
    <row r="146" spans="1:8" s="1" customFormat="1" ht="12">
      <c r="A146" s="37">
        <v>36</v>
      </c>
      <c r="B146" s="26" t="s">
        <v>49</v>
      </c>
      <c r="C146" s="12">
        <v>0</v>
      </c>
      <c r="D146" s="23">
        <v>0</v>
      </c>
      <c r="E146" s="12">
        <v>0</v>
      </c>
      <c r="F146" s="12">
        <v>0</v>
      </c>
      <c r="G146" s="12">
        <v>0</v>
      </c>
      <c r="H146" s="13"/>
    </row>
    <row r="147" spans="1:8" s="1" customFormat="1" ht="12">
      <c r="A147" s="37">
        <v>37</v>
      </c>
      <c r="B147" s="26" t="s">
        <v>50</v>
      </c>
      <c r="C147" s="12">
        <v>0</v>
      </c>
      <c r="D147" s="19">
        <v>0</v>
      </c>
      <c r="E147" s="12">
        <v>0</v>
      </c>
      <c r="F147" s="12">
        <v>0</v>
      </c>
      <c r="G147" s="12">
        <v>0</v>
      </c>
      <c r="H147" s="13"/>
    </row>
    <row r="148" spans="1:8" s="1" customFormat="1" ht="12">
      <c r="A148" s="36" t="s">
        <v>37</v>
      </c>
      <c r="B148" s="26" t="s">
        <v>38</v>
      </c>
      <c r="C148" s="12">
        <v>2922</v>
      </c>
      <c r="D148" s="23">
        <v>0</v>
      </c>
      <c r="E148" s="12">
        <v>0</v>
      </c>
      <c r="F148" s="12">
        <v>0</v>
      </c>
      <c r="G148" s="12">
        <v>0</v>
      </c>
      <c r="H148" s="13"/>
    </row>
    <row r="153" spans="1:8">
      <c r="A153" s="2" t="s">
        <v>69</v>
      </c>
      <c r="D153" s="2" t="s">
        <v>70</v>
      </c>
    </row>
    <row r="154" spans="1:8">
      <c r="A154" s="2" t="s">
        <v>72</v>
      </c>
      <c r="D154" s="2" t="s">
        <v>71</v>
      </c>
    </row>
  </sheetData>
  <autoFilter ref="A11:G148" xr:uid="{00000000-0009-0000-0000-000000000000}"/>
  <mergeCells count="6">
    <mergeCell ref="A8:G8"/>
    <mergeCell ref="A1:G1"/>
    <mergeCell ref="A2:G2"/>
    <mergeCell ref="A3:G3"/>
    <mergeCell ref="A4:G4"/>
    <mergeCell ref="A5:G5"/>
  </mergeCells>
  <pageMargins left="0.31496062992126" right="0.31496062992126" top="0.74803149606299202" bottom="0.74803149606299202" header="0.31496062992126" footer="0.31496062992126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POSEBNI DIO</vt:lpstr>
      <vt:lpstr>'POSEBNI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Matea</cp:lastModifiedBy>
  <cp:lastPrinted>2025-01-07T10:43:15Z</cp:lastPrinted>
  <dcterms:created xsi:type="dcterms:W3CDTF">2022-10-31T10:11:00Z</dcterms:created>
  <dcterms:modified xsi:type="dcterms:W3CDTF">2025-01-07T10:44:37Z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  <property fmtid="{D5CDD505-2E9C-101B-9397-08002B2CF9AE}" pid="3" name="ICV">
    <vt:lpwstr>F93322CA6B554581A61A687C406225D2_13</vt:lpwstr>
  </property>
  <property fmtid="{D5CDD505-2E9C-101B-9397-08002B2CF9AE}" pid="4" name="KSOProductBuildVer">
    <vt:lpwstr>1033-12.2.0.18607</vt:lpwstr>
  </property>
</Properties>
</file>